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evm.org\daten\enm\NW\NW-D\Gas\"/>
    </mc:Choice>
  </mc:AlternateContent>
  <bookViews>
    <workbookView xWindow="240" yWindow="1035" windowWidth="15600" windowHeight="633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Temp-Gebiet #01 (2)" sheetId="19" r:id="rId6"/>
    <sheet name="SLP-Temp-Gebiet #01 (3)" sheetId="20" r:id="rId7"/>
    <sheet name="SLP-Temp-Gebiet #01 (4)" sheetId="21" r:id="rId8"/>
    <sheet name="SLP-Temp-Gebiet #01 (5)" sheetId="22" r:id="rId9"/>
    <sheet name="SLP-Profile" sheetId="7" r:id="rId10"/>
    <sheet name="SLP-Feiertage" sheetId="1" r:id="rId11"/>
    <sheet name="BDEW-Standard" sheetId="8" state="hidden" r:id="rId12"/>
    <sheet name="Wochentag F(WT)" sheetId="4" state="hidden" r:id="rId13"/>
  </sheets>
  <definedNames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11" hidden="1">'BDEW-Standard'!$A$2:$M$158</definedName>
    <definedName name="_xlnm.Print_Area" localSheetId="12">'Wochentag F(WT)'!$A$1:$P$22</definedName>
  </definedNames>
  <calcPr calcId="162913"/>
</workbook>
</file>

<file path=xl/calcChain.xml><?xml version="1.0" encoding="utf-8"?>
<calcChain xmlns="http://schemas.openxmlformats.org/spreadsheetml/2006/main">
  <c r="N70" i="22" l="1"/>
  <c r="M70" i="22"/>
  <c r="L70" i="22"/>
  <c r="K70" i="22"/>
  <c r="J70" i="22"/>
  <c r="I70" i="22"/>
  <c r="H70" i="22"/>
  <c r="G70" i="22"/>
  <c r="N69" i="22"/>
  <c r="M69" i="22"/>
  <c r="L69" i="22"/>
  <c r="K69" i="22"/>
  <c r="J69" i="22"/>
  <c r="I69" i="22"/>
  <c r="H69" i="22"/>
  <c r="G69" i="22"/>
  <c r="F69" i="22"/>
  <c r="E69" i="22"/>
  <c r="N68" i="22"/>
  <c r="M68" i="22"/>
  <c r="L68" i="22"/>
  <c r="K68" i="22"/>
  <c r="J68" i="22"/>
  <c r="I68" i="22"/>
  <c r="H68" i="22"/>
  <c r="G68" i="22"/>
  <c r="F68" i="22"/>
  <c r="E68" i="22"/>
  <c r="N67" i="22"/>
  <c r="M67" i="22"/>
  <c r="L67" i="22"/>
  <c r="K67" i="22"/>
  <c r="J67" i="22"/>
  <c r="I67" i="22"/>
  <c r="H67" i="22"/>
  <c r="G67" i="22"/>
  <c r="F67" i="22"/>
  <c r="E67" i="22"/>
  <c r="N66" i="22"/>
  <c r="M66" i="22"/>
  <c r="L66" i="22"/>
  <c r="K66" i="22"/>
  <c r="J66" i="22"/>
  <c r="I66" i="22"/>
  <c r="H66" i="22"/>
  <c r="G66" i="22"/>
  <c r="F66" i="22"/>
  <c r="E66" i="22"/>
  <c r="K63" i="22"/>
  <c r="J63" i="22"/>
  <c r="F63" i="22"/>
  <c r="E63" i="22"/>
  <c r="F62" i="22"/>
  <c r="L63" i="22" s="1"/>
  <c r="N60" i="22"/>
  <c r="M60" i="22"/>
  <c r="L60" i="22"/>
  <c r="K60" i="22"/>
  <c r="J60" i="22"/>
  <c r="I60" i="22"/>
  <c r="H60" i="22"/>
  <c r="G60" i="22"/>
  <c r="F60" i="22"/>
  <c r="E60" i="22"/>
  <c r="N59" i="22"/>
  <c r="M59" i="22"/>
  <c r="L59" i="22"/>
  <c r="K59" i="22"/>
  <c r="J59" i="22"/>
  <c r="I59" i="22"/>
  <c r="H59" i="22"/>
  <c r="G59" i="22"/>
  <c r="F59" i="22"/>
  <c r="E59" i="22"/>
  <c r="N58" i="22"/>
  <c r="M58" i="22"/>
  <c r="L58" i="22"/>
  <c r="K58" i="22"/>
  <c r="J58" i="22"/>
  <c r="I58" i="22"/>
  <c r="H58" i="22"/>
  <c r="G58" i="22"/>
  <c r="F58" i="22"/>
  <c r="E58" i="22"/>
  <c r="N57" i="22"/>
  <c r="M57" i="22"/>
  <c r="L57" i="22"/>
  <c r="K57" i="22"/>
  <c r="J57" i="22"/>
  <c r="I57" i="22"/>
  <c r="H57" i="22"/>
  <c r="G57" i="22"/>
  <c r="F57" i="22"/>
  <c r="E57" i="22"/>
  <c r="N56" i="22"/>
  <c r="M56" i="22"/>
  <c r="L56" i="22"/>
  <c r="K56" i="22"/>
  <c r="J56" i="22"/>
  <c r="I56" i="22"/>
  <c r="H56" i="22"/>
  <c r="G56" i="22"/>
  <c r="F56" i="22"/>
  <c r="E56" i="22"/>
  <c r="F52" i="22"/>
  <c r="L53" i="22" s="1"/>
  <c r="N29" i="22"/>
  <c r="M29" i="22"/>
  <c r="L29" i="22"/>
  <c r="K29" i="22"/>
  <c r="J29" i="22"/>
  <c r="I29" i="22"/>
  <c r="H29" i="22"/>
  <c r="G29" i="22"/>
  <c r="F29" i="22"/>
  <c r="E29" i="22"/>
  <c r="T23" i="22"/>
  <c r="N19" i="22"/>
  <c r="M19" i="22"/>
  <c r="L19" i="22"/>
  <c r="K19" i="22"/>
  <c r="J19" i="22"/>
  <c r="I19" i="22"/>
  <c r="H19" i="22"/>
  <c r="G19" i="22"/>
  <c r="F19" i="22"/>
  <c r="E19" i="22"/>
  <c r="F11" i="22"/>
  <c r="F9" i="22"/>
  <c r="E7" i="22"/>
  <c r="E6" i="22"/>
  <c r="E4" i="22"/>
  <c r="N70" i="21"/>
  <c r="M70" i="21"/>
  <c r="L70" i="21"/>
  <c r="K70" i="21"/>
  <c r="J70" i="21"/>
  <c r="I70" i="21"/>
  <c r="H70" i="21"/>
  <c r="G70" i="21"/>
  <c r="N69" i="21"/>
  <c r="M69" i="21"/>
  <c r="L69" i="21"/>
  <c r="K69" i="21"/>
  <c r="J69" i="21"/>
  <c r="I69" i="21"/>
  <c r="H69" i="21"/>
  <c r="G69" i="21"/>
  <c r="F69" i="21"/>
  <c r="E69" i="21"/>
  <c r="N68" i="21"/>
  <c r="M68" i="21"/>
  <c r="L68" i="21"/>
  <c r="K68" i="21"/>
  <c r="J68" i="21"/>
  <c r="I68" i="21"/>
  <c r="H68" i="21"/>
  <c r="G68" i="21"/>
  <c r="F68" i="21"/>
  <c r="E68" i="21"/>
  <c r="N67" i="21"/>
  <c r="M67" i="21"/>
  <c r="L67" i="21"/>
  <c r="K67" i="21"/>
  <c r="J67" i="21"/>
  <c r="I67" i="21"/>
  <c r="H67" i="21"/>
  <c r="G67" i="21"/>
  <c r="F67" i="21"/>
  <c r="E67" i="21"/>
  <c r="N66" i="21"/>
  <c r="M66" i="21"/>
  <c r="L66" i="21"/>
  <c r="K66" i="21"/>
  <c r="J66" i="21"/>
  <c r="I66" i="21"/>
  <c r="H66" i="21"/>
  <c r="G66" i="21"/>
  <c r="F66" i="21"/>
  <c r="E66" i="21"/>
  <c r="F62" i="21"/>
  <c r="M63" i="21" s="1"/>
  <c r="N60" i="21"/>
  <c r="M60" i="21"/>
  <c r="L60" i="21"/>
  <c r="K60" i="21"/>
  <c r="J60" i="21"/>
  <c r="I60" i="21"/>
  <c r="H60" i="21"/>
  <c r="G60" i="21"/>
  <c r="F60" i="21"/>
  <c r="E60" i="21"/>
  <c r="N59" i="21"/>
  <c r="M59" i="21"/>
  <c r="L59" i="21"/>
  <c r="K59" i="21"/>
  <c r="J59" i="21"/>
  <c r="I59" i="21"/>
  <c r="H59" i="21"/>
  <c r="G59" i="21"/>
  <c r="F59" i="21"/>
  <c r="E59" i="21"/>
  <c r="N58" i="21"/>
  <c r="M58" i="21"/>
  <c r="L58" i="21"/>
  <c r="K58" i="21"/>
  <c r="J58" i="21"/>
  <c r="I58" i="21"/>
  <c r="H58" i="21"/>
  <c r="G58" i="21"/>
  <c r="F58" i="21"/>
  <c r="E58" i="21"/>
  <c r="N57" i="21"/>
  <c r="M57" i="21"/>
  <c r="L57" i="21"/>
  <c r="K57" i="21"/>
  <c r="J57" i="21"/>
  <c r="I57" i="21"/>
  <c r="H57" i="21"/>
  <c r="G57" i="21"/>
  <c r="F57" i="21"/>
  <c r="E57" i="21"/>
  <c r="N56" i="21"/>
  <c r="M56" i="21"/>
  <c r="L56" i="21"/>
  <c r="K56" i="21"/>
  <c r="J56" i="21"/>
  <c r="I56" i="21"/>
  <c r="H56" i="21"/>
  <c r="G56" i="21"/>
  <c r="F56" i="21"/>
  <c r="E56" i="21"/>
  <c r="F52" i="21"/>
  <c r="M53" i="21" s="1"/>
  <c r="N29" i="21"/>
  <c r="M29" i="21"/>
  <c r="L29" i="21"/>
  <c r="K29" i="21"/>
  <c r="J29" i="21"/>
  <c r="I29" i="21"/>
  <c r="H29" i="21"/>
  <c r="G29" i="21"/>
  <c r="F29" i="21"/>
  <c r="E29" i="21"/>
  <c r="T23" i="21"/>
  <c r="N19" i="21"/>
  <c r="M19" i="21"/>
  <c r="L19" i="21"/>
  <c r="K19" i="21"/>
  <c r="J19" i="21"/>
  <c r="I19" i="21"/>
  <c r="H19" i="21"/>
  <c r="G19" i="21"/>
  <c r="F19" i="21"/>
  <c r="E19" i="21"/>
  <c r="D22" i="21" s="1"/>
  <c r="F11" i="21"/>
  <c r="F9" i="21"/>
  <c r="E7" i="21"/>
  <c r="E6" i="21"/>
  <c r="E4" i="21"/>
  <c r="N70" i="20"/>
  <c r="M70" i="20"/>
  <c r="L70" i="20"/>
  <c r="K70" i="20"/>
  <c r="J70" i="20"/>
  <c r="I70" i="20"/>
  <c r="H70" i="20"/>
  <c r="G70" i="20"/>
  <c r="N69" i="20"/>
  <c r="M69" i="20"/>
  <c r="L69" i="20"/>
  <c r="K69" i="20"/>
  <c r="J69" i="20"/>
  <c r="I69" i="20"/>
  <c r="H69" i="20"/>
  <c r="G69" i="20"/>
  <c r="F69" i="20"/>
  <c r="E69" i="20"/>
  <c r="N68" i="20"/>
  <c r="M68" i="20"/>
  <c r="L68" i="20"/>
  <c r="K68" i="20"/>
  <c r="J68" i="20"/>
  <c r="I68" i="20"/>
  <c r="H68" i="20"/>
  <c r="G68" i="20"/>
  <c r="F68" i="20"/>
  <c r="E68" i="20"/>
  <c r="N67" i="20"/>
  <c r="M67" i="20"/>
  <c r="L67" i="20"/>
  <c r="K67" i="20"/>
  <c r="J67" i="20"/>
  <c r="I67" i="20"/>
  <c r="H67" i="20"/>
  <c r="G67" i="20"/>
  <c r="F67" i="20"/>
  <c r="E67" i="20"/>
  <c r="N66" i="20"/>
  <c r="M66" i="20"/>
  <c r="L66" i="20"/>
  <c r="K66" i="20"/>
  <c r="J66" i="20"/>
  <c r="I66" i="20"/>
  <c r="H66" i="20"/>
  <c r="G66" i="20"/>
  <c r="F66" i="20"/>
  <c r="E66" i="20"/>
  <c r="K63" i="20"/>
  <c r="G63" i="20"/>
  <c r="F62" i="20"/>
  <c r="M63" i="20" s="1"/>
  <c r="N60" i="20"/>
  <c r="M60" i="20"/>
  <c r="L60" i="20"/>
  <c r="K60" i="20"/>
  <c r="J60" i="20"/>
  <c r="I60" i="20"/>
  <c r="H60" i="20"/>
  <c r="G60" i="20"/>
  <c r="F60" i="20"/>
  <c r="E60" i="20"/>
  <c r="N59" i="20"/>
  <c r="M59" i="20"/>
  <c r="L59" i="20"/>
  <c r="K59" i="20"/>
  <c r="J59" i="20"/>
  <c r="I59" i="20"/>
  <c r="H59" i="20"/>
  <c r="G59" i="20"/>
  <c r="F59" i="20"/>
  <c r="E59" i="20"/>
  <c r="N58" i="20"/>
  <c r="M58" i="20"/>
  <c r="L58" i="20"/>
  <c r="K58" i="20"/>
  <c r="J58" i="20"/>
  <c r="I58" i="20"/>
  <c r="H58" i="20"/>
  <c r="G58" i="20"/>
  <c r="F58" i="20"/>
  <c r="E58" i="20"/>
  <c r="N57" i="20"/>
  <c r="M57" i="20"/>
  <c r="L57" i="20"/>
  <c r="K57" i="20"/>
  <c r="J57" i="20"/>
  <c r="I57" i="20"/>
  <c r="H57" i="20"/>
  <c r="G57" i="20"/>
  <c r="F57" i="20"/>
  <c r="E57" i="20"/>
  <c r="N56" i="20"/>
  <c r="M56" i="20"/>
  <c r="L56" i="20"/>
  <c r="K56" i="20"/>
  <c r="J56" i="20"/>
  <c r="I56" i="20"/>
  <c r="H56" i="20"/>
  <c r="G56" i="20"/>
  <c r="F56" i="20"/>
  <c r="E56" i="20"/>
  <c r="K53" i="20"/>
  <c r="G53" i="20"/>
  <c r="F52" i="20"/>
  <c r="M53" i="20" s="1"/>
  <c r="N29" i="20"/>
  <c r="M29" i="20"/>
  <c r="L29" i="20"/>
  <c r="K29" i="20"/>
  <c r="J29" i="20"/>
  <c r="I29" i="20"/>
  <c r="H29" i="20"/>
  <c r="G29" i="20"/>
  <c r="F29" i="20"/>
  <c r="D32" i="20" s="1"/>
  <c r="M31" i="20" s="1"/>
  <c r="E29" i="20"/>
  <c r="T23" i="20"/>
  <c r="N19" i="20"/>
  <c r="M19" i="20"/>
  <c r="L19" i="20"/>
  <c r="K19" i="20"/>
  <c r="J19" i="20"/>
  <c r="I19" i="20"/>
  <c r="H19" i="20"/>
  <c r="G19" i="20"/>
  <c r="F19" i="20"/>
  <c r="E19" i="20"/>
  <c r="D22" i="20" s="1"/>
  <c r="F11" i="20"/>
  <c r="F9" i="20"/>
  <c r="E7" i="20"/>
  <c r="E6" i="20"/>
  <c r="E4" i="20"/>
  <c r="N70" i="19"/>
  <c r="M70" i="19"/>
  <c r="L70" i="19"/>
  <c r="K70" i="19"/>
  <c r="J70" i="19"/>
  <c r="I70" i="19"/>
  <c r="H70" i="19"/>
  <c r="G70" i="19"/>
  <c r="N69" i="19"/>
  <c r="M69" i="19"/>
  <c r="L69" i="19"/>
  <c r="K69" i="19"/>
  <c r="J69" i="19"/>
  <c r="I69" i="19"/>
  <c r="H69" i="19"/>
  <c r="G69" i="19"/>
  <c r="F69" i="19"/>
  <c r="E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6" i="19"/>
  <c r="M66" i="19"/>
  <c r="L66" i="19"/>
  <c r="K66" i="19"/>
  <c r="J66" i="19"/>
  <c r="I66" i="19"/>
  <c r="H66" i="19"/>
  <c r="G66" i="19"/>
  <c r="F66" i="19"/>
  <c r="E66" i="19"/>
  <c r="M63" i="19"/>
  <c r="G63" i="19"/>
  <c r="F62" i="19"/>
  <c r="L63" i="19" s="1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N56" i="19"/>
  <c r="M56" i="19"/>
  <c r="L56" i="19"/>
  <c r="K56" i="19"/>
  <c r="J56" i="19"/>
  <c r="I56" i="19"/>
  <c r="H56" i="19"/>
  <c r="G56" i="19"/>
  <c r="F56" i="19"/>
  <c r="E56" i="19"/>
  <c r="M53" i="19"/>
  <c r="K53" i="19"/>
  <c r="J53" i="19"/>
  <c r="G53" i="19"/>
  <c r="F53" i="19"/>
  <c r="E53" i="19"/>
  <c r="F52" i="19"/>
  <c r="L53" i="19" s="1"/>
  <c r="N29" i="19"/>
  <c r="M29" i="19"/>
  <c r="L29" i="19"/>
  <c r="K29" i="19"/>
  <c r="J29" i="19"/>
  <c r="I29" i="19"/>
  <c r="H29" i="19"/>
  <c r="G29" i="19"/>
  <c r="F29" i="19"/>
  <c r="E29" i="19"/>
  <c r="D32" i="19" s="1"/>
  <c r="T23" i="19"/>
  <c r="N19" i="19"/>
  <c r="M19" i="19"/>
  <c r="L19" i="19"/>
  <c r="K19" i="19"/>
  <c r="J19" i="19"/>
  <c r="I19" i="19"/>
  <c r="H19" i="19"/>
  <c r="G19" i="19"/>
  <c r="F19" i="19"/>
  <c r="E19" i="19"/>
  <c r="F11" i="19"/>
  <c r="F9" i="19"/>
  <c r="E7" i="19"/>
  <c r="E6" i="19"/>
  <c r="E4" i="19"/>
  <c r="N53" i="22" l="1"/>
  <c r="D22" i="19"/>
  <c r="I63" i="19"/>
  <c r="E53" i="22"/>
  <c r="I53" i="19"/>
  <c r="N53" i="19"/>
  <c r="E63" i="19"/>
  <c r="J63" i="19"/>
  <c r="D32" i="22"/>
  <c r="F53" i="22"/>
  <c r="K53" i="22"/>
  <c r="G63" i="22"/>
  <c r="M63" i="22"/>
  <c r="I53" i="22"/>
  <c r="N63" i="19"/>
  <c r="J53" i="22"/>
  <c r="F63" i="19"/>
  <c r="K63" i="19"/>
  <c r="D32" i="21"/>
  <c r="M31" i="21" s="1"/>
  <c r="D22" i="22"/>
  <c r="K21" i="22" s="1"/>
  <c r="G53" i="22"/>
  <c r="M53" i="22"/>
  <c r="I63" i="22"/>
  <c r="N63" i="22"/>
  <c r="M31" i="22"/>
  <c r="I31" i="22"/>
  <c r="J31" i="22"/>
  <c r="L31" i="22"/>
  <c r="H31" i="22"/>
  <c r="N31" i="22"/>
  <c r="F31" i="22"/>
  <c r="K31" i="22"/>
  <c r="G31" i="22"/>
  <c r="H53" i="22"/>
  <c r="H63" i="22"/>
  <c r="D66" i="22" s="1"/>
  <c r="L31" i="21"/>
  <c r="H31" i="21"/>
  <c r="N31" i="21"/>
  <c r="J31" i="21"/>
  <c r="K21" i="21"/>
  <c r="G21" i="21"/>
  <c r="N21" i="21"/>
  <c r="J21" i="21"/>
  <c r="F21" i="21"/>
  <c r="M21" i="21"/>
  <c r="I21" i="21"/>
  <c r="L21" i="21"/>
  <c r="H21" i="21"/>
  <c r="F53" i="21"/>
  <c r="J53" i="21"/>
  <c r="N53" i="21"/>
  <c r="F63" i="21"/>
  <c r="J63" i="21"/>
  <c r="N63" i="21"/>
  <c r="G53" i="21"/>
  <c r="K53" i="21"/>
  <c r="G63" i="21"/>
  <c r="K63" i="21"/>
  <c r="H53" i="21"/>
  <c r="L53" i="21"/>
  <c r="H63" i="21"/>
  <c r="L63" i="21"/>
  <c r="E53" i="21"/>
  <c r="I53" i="21"/>
  <c r="E63" i="21"/>
  <c r="I63" i="21"/>
  <c r="K21" i="20"/>
  <c r="G21" i="20"/>
  <c r="N21" i="20"/>
  <c r="J21" i="20"/>
  <c r="M21" i="20"/>
  <c r="I21" i="20"/>
  <c r="F21" i="20"/>
  <c r="L21" i="20"/>
  <c r="H21" i="20"/>
  <c r="F31" i="20"/>
  <c r="J31" i="20"/>
  <c r="N31" i="20"/>
  <c r="F53" i="20"/>
  <c r="J53" i="20"/>
  <c r="N53" i="20"/>
  <c r="F63" i="20"/>
  <c r="J63" i="20"/>
  <c r="N63" i="20"/>
  <c r="H31" i="20"/>
  <c r="H53" i="20"/>
  <c r="H63" i="20"/>
  <c r="L63" i="20"/>
  <c r="G31" i="20"/>
  <c r="E31" i="20" s="1"/>
  <c r="K31" i="20"/>
  <c r="L31" i="20"/>
  <c r="L53" i="20"/>
  <c r="I31" i="20"/>
  <c r="E53" i="20"/>
  <c r="I53" i="20"/>
  <c r="E63" i="20"/>
  <c r="I63" i="20"/>
  <c r="M31" i="19"/>
  <c r="I31" i="19"/>
  <c r="L31" i="19"/>
  <c r="H31" i="19"/>
  <c r="N31" i="19"/>
  <c r="F31" i="19"/>
  <c r="K31" i="19"/>
  <c r="G31" i="19"/>
  <c r="J31" i="19"/>
  <c r="K21" i="19"/>
  <c r="G21" i="19"/>
  <c r="H21" i="19"/>
  <c r="N21" i="19"/>
  <c r="J21" i="19"/>
  <c r="F21" i="19"/>
  <c r="M21" i="19"/>
  <c r="I21" i="19"/>
  <c r="L21" i="19"/>
  <c r="H53" i="19"/>
  <c r="D56" i="19" s="1"/>
  <c r="H63" i="19"/>
  <c r="D66" i="19" s="1"/>
  <c r="D56" i="22" l="1"/>
  <c r="M21" i="22"/>
  <c r="L21" i="22"/>
  <c r="G31" i="21"/>
  <c r="I31" i="21"/>
  <c r="F21" i="22"/>
  <c r="G21" i="22"/>
  <c r="E21" i="22" s="1"/>
  <c r="I21" i="22"/>
  <c r="N21" i="22"/>
  <c r="E21" i="21"/>
  <c r="F31" i="21"/>
  <c r="K31" i="21"/>
  <c r="H21" i="22"/>
  <c r="J21" i="22"/>
  <c r="K55" i="22"/>
  <c r="G55" i="22"/>
  <c r="L55" i="22"/>
  <c r="H55" i="22"/>
  <c r="N55" i="22"/>
  <c r="I55" i="22"/>
  <c r="M55" i="22"/>
  <c r="F55" i="22"/>
  <c r="J55" i="22"/>
  <c r="K65" i="22"/>
  <c r="G65" i="22"/>
  <c r="H65" i="22"/>
  <c r="N65" i="22"/>
  <c r="J65" i="22"/>
  <c r="F65" i="22"/>
  <c r="L65" i="22"/>
  <c r="I65" i="22"/>
  <c r="M65" i="22"/>
  <c r="E31" i="22"/>
  <c r="D56" i="21"/>
  <c r="D66" i="21"/>
  <c r="D56" i="20"/>
  <c r="E21" i="20"/>
  <c r="D66" i="20"/>
  <c r="K55" i="19"/>
  <c r="G55" i="19"/>
  <c r="H55" i="19"/>
  <c r="L55" i="19"/>
  <c r="J55" i="19"/>
  <c r="I55" i="19"/>
  <c r="N55" i="19"/>
  <c r="F55" i="19"/>
  <c r="M55" i="19"/>
  <c r="K65" i="19"/>
  <c r="G65" i="19"/>
  <c r="N65" i="19"/>
  <c r="J65" i="19"/>
  <c r="F65" i="19"/>
  <c r="H65" i="19"/>
  <c r="L65" i="19"/>
  <c r="I65" i="19"/>
  <c r="M65" i="19"/>
  <c r="E21" i="19"/>
  <c r="E31" i="19"/>
  <c r="E7" i="18"/>
  <c r="E6" i="18"/>
  <c r="E4" i="18"/>
  <c r="E7" i="17"/>
  <c r="E6" i="17"/>
  <c r="E4" i="17"/>
  <c r="E55" i="22" l="1"/>
  <c r="E55" i="19"/>
  <c r="E31" i="21"/>
  <c r="E65" i="22"/>
  <c r="N55" i="21"/>
  <c r="J55" i="21"/>
  <c r="F55" i="21"/>
  <c r="L55" i="21"/>
  <c r="H55" i="21"/>
  <c r="I55" i="21"/>
  <c r="G55" i="21"/>
  <c r="K55" i="21"/>
  <c r="M55" i="21"/>
  <c r="N65" i="21"/>
  <c r="J65" i="21"/>
  <c r="F65" i="21"/>
  <c r="L65" i="21"/>
  <c r="H65" i="21"/>
  <c r="K65" i="21"/>
  <c r="I65" i="21"/>
  <c r="M65" i="21"/>
  <c r="G65" i="21"/>
  <c r="M65" i="20"/>
  <c r="L65" i="20"/>
  <c r="H65" i="20"/>
  <c r="I65" i="20"/>
  <c r="F65" i="20"/>
  <c r="J65" i="20"/>
  <c r="G65" i="20"/>
  <c r="N65" i="20"/>
  <c r="K65" i="20"/>
  <c r="I55" i="20"/>
  <c r="L55" i="20"/>
  <c r="H55" i="20"/>
  <c r="M55" i="20"/>
  <c r="F55" i="20"/>
  <c r="K55" i="20"/>
  <c r="J55" i="20"/>
  <c r="N55" i="20"/>
  <c r="G55" i="20"/>
  <c r="E65" i="19"/>
  <c r="C33" i="15"/>
  <c r="C32" i="15"/>
  <c r="C29" i="15"/>
  <c r="C28" i="15"/>
  <c r="E65" i="21" l="1"/>
  <c r="E55" i="21"/>
  <c r="E55" i="20"/>
  <c r="E65" i="20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M63" i="18" l="1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H21" i="18" l="1"/>
  <c r="L21" i="18"/>
  <c r="J21" i="18"/>
  <c r="K21" i="18"/>
  <c r="M21" i="18"/>
  <c r="F21" i="18"/>
  <c r="G21" i="18"/>
  <c r="I21" i="18"/>
  <c r="D56" i="18"/>
  <c r="J55" i="18" s="1"/>
  <c r="E31" i="18"/>
  <c r="D66" i="18"/>
  <c r="K65" i="18" s="1"/>
  <c r="L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E65" i="18" l="1"/>
  <c r="X12" i="7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21" l="1"/>
  <c r="E5" i="20"/>
  <c r="E5" i="22"/>
  <c r="E5" i="19"/>
  <c r="C5" i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4" i="7" l="1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H23" i="7"/>
  <c r="P21" i="7"/>
  <c r="H21" i="7"/>
  <c r="J20" i="7"/>
  <c r="H19" i="7"/>
  <c r="J18" i="7"/>
  <c r="L17" i="7"/>
  <c r="N16" i="7"/>
  <c r="P15" i="7"/>
  <c r="L15" i="7"/>
  <c r="N14" i="7"/>
  <c r="P13" i="7"/>
  <c r="H13" i="7"/>
  <c r="J12" i="7"/>
  <c r="M24" i="7"/>
  <c r="I24" i="7"/>
  <c r="O23" i="7"/>
  <c r="F23" i="7"/>
  <c r="I22" i="7"/>
  <c r="K21" i="7"/>
  <c r="M20" i="7"/>
  <c r="O19" i="7"/>
  <c r="M18" i="7"/>
  <c r="O17" i="7"/>
  <c r="M16" i="7"/>
  <c r="O15" i="7"/>
  <c r="F15" i="7"/>
  <c r="I14" i="7"/>
  <c r="K13" i="7"/>
  <c r="M12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F12" i="7"/>
  <c r="N24" i="7"/>
  <c r="J24" i="7"/>
  <c r="P23" i="7"/>
  <c r="L23" i="7"/>
  <c r="N22" i="7"/>
  <c r="J22" i="7"/>
  <c r="L21" i="7"/>
  <c r="N20" i="7"/>
  <c r="P19" i="7"/>
  <c r="L19" i="7"/>
  <c r="N18" i="7"/>
  <c r="P17" i="7"/>
  <c r="H17" i="7"/>
  <c r="J16" i="7"/>
  <c r="H15" i="7"/>
  <c r="J14" i="7"/>
  <c r="L13" i="7"/>
  <c r="N12" i="7"/>
  <c r="K23" i="7"/>
  <c r="M22" i="7"/>
  <c r="O21" i="7"/>
  <c r="F21" i="7"/>
  <c r="I20" i="7"/>
  <c r="K19" i="7"/>
  <c r="F19" i="7"/>
  <c r="I18" i="7"/>
  <c r="K17" i="7"/>
  <c r="F17" i="7"/>
  <c r="I16" i="7"/>
  <c r="K15" i="7"/>
  <c r="M14" i="7"/>
  <c r="O13" i="7"/>
  <c r="F13" i="7"/>
  <c r="I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<sst xmlns="http://schemas.openxmlformats.org/spreadsheetml/2006/main" count="2249" uniqueCount="681">
  <si>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</si>
  <si>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</si>
  <si>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</si>
  <si>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</si>
  <si>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</si>
  <si>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</si>
  <si>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</si>
  <si>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</si>
  <si>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</si>
  <si>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</si>
  <si>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</si>
  <si>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</si>
  <si>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</si>
  <si>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</si>
  <si>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</si>
  <si>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</si>
  <si>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</si>
  <si>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</si>
  <si>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</si>
  <si>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</si>
  <si>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</si>
  <si>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</si>
  <si>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</si>
  <si>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</si>
  <si>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</si>
  <si>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</si>
  <si>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</si>
  <si>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</si>
  <si>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</si>
  <si>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</si>
  <si>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</si>
  <si>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</si>
  <si>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</si>
  <si>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</si>
  <si>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</si>
  <si>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</si>
  <si>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</si>
  <si>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</si>
  <si>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</si>
  <si>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</si>
  <si>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</si>
  <si>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</si>
  <si>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</si>
  <si>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</si>
  <si>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</si>
  <si>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</si>
  <si>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</si>
  <si>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</si>
  <si>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</si>
  <si>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</si>
  <si>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</si>
  <si>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</si>
  <si>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</si>
  <si>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</si>
  <si>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</si>
  <si>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</si>
  <si>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</si>
  <si>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</si>
  <si>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</si>
  <si>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</si>
  <si>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</si>
  <si>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</si>
  <si>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</si>
  <si>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</si>
  <si>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</si>
  <si>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</si>
  <si>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</si>
  <si>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</si>
  <si>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</si>
  <si>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</si>
  <si>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</si>
  <si>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</si>
  <si>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</si>
  <si>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</si>
  <si>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</si>
  <si>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</si>
  <si>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</si>
  <si>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</si>
  <si>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</si>
  <si>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</si>
  <si>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</si>
  <si>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</si>
  <si>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</si>
  <si>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</si>
  <si>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</si>
  <si>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</si>
  <si>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</si>
  <si>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</si>
  <si>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</si>
  <si>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</si>
  <si>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</si>
  <si>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</si>
  <si>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</si>
  <si>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</si>
  <si>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</si>
  <si>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</si>
  <si>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</si>
  <si>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</si>
  <si>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</si>
  <si>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</si>
  <si>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</si>
  <si>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</si>
  <si>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</si>
  <si>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</si>
  <si>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</si>
  <si>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</si>
  <si>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</si>
  <si>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</si>
  <si>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</si>
  <si>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</si>
  <si>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</si>
  <si>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</si>
  <si>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</si>
  <si>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</si>
  <si>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</si>
  <si>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</si>
  <si>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</si>
  <si>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</si>
  <si>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</si>
  <si>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</si>
  <si>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</si>
  <si>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</si>
  <si>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</si>
  <si>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</si>
  <si>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</si>
  <si>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</si>
  <si>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</si>
  <si>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</si>
  <si>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</si>
  <si>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</si>
  <si>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</si>
  <si>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</si>
  <si>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</si>
  <si>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</si>
  <si>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</si>
  <si>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</si>
  <si>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</si>
  <si>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</si>
  <si>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</si>
  <si>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</si>
  <si>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</si>
  <si>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</si>
  <si>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</si>
  <si>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</si>
  <si>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</si>
  <si>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</si>
  <si>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</si>
  <si>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</si>
  <si>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</si>
  <si>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</si>
  <si>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</si>
  <si>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</si>
  <si>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</si>
  <si>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</si>
  <si>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</si>
  <si>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</si>
  <si>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</si>
  <si>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</si>
  <si>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</si>
  <si>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</si>
  <si>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</si>
  <si>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</si>
  <si>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</si>
  <si>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</si>
  <si>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</si>
  <si>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</si>
  <si>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</si>
  <si>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</si>
  <si>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</si>
  <si>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</si>
  <si>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</si>
  <si>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</si>
  <si>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</si>
  <si>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</si>
  <si>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</si>
  <si>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</si>
  <si>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</si>
  <si>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</si>
  <si>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</si>
  <si>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</si>
  <si>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</si>
  <si>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</si>
  <si>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</si>
  <si>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</si>
  <si>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</si>
  <si>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</si>
  <si>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</si>
  <si>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</si>
  <si>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</si>
  <si>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</si>
  <si>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</si>
  <si>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</si>
  <si>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</si>
  <si>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</si>
  <si>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</si>
  <si>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</si>
  <si>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</si>
  <si>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</si>
  <si>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</si>
  <si>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</si>
  <si>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</si>
  <si>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</si>
  <si>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</si>
  <si>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</si>
  <si>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</si>
  <si>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</si>
  <si>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</si>
  <si>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</si>
  <si>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</si>
  <si>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</si>
  <si>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</si>
  <si>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</si>
  <si>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</si>
  <si>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</si>
  <si>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</si>
  <si>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</si>
  <si>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</si>
  <si>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</si>
  <si>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</si>
  <si>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</si>
  <si>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</si>
  <si>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</si>
  <si>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</si>
  <si>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</si>
  <si>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</si>
  <si>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</si>
  <si>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</si>
  <si>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</si>
  <si>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</si>
  <si>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</si>
  <si>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</si>
  <si>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</si>
  <si>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</si>
  <si>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</si>
  <si>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</si>
  <si>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</si>
  <si>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</si>
  <si>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</si>
  <si>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</si>
  <si>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</si>
  <si>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</si>
  <si>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</si>
  <si>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</si>
  <si>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</si>
  <si>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</si>
  <si>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</si>
  <si>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</si>
  <si>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</si>
  <si>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</si>
  <si>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</si>
  <si>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</si>
  <si>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</si>
  <si>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</si>
  <si>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</si>
  <si>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</si>
  <si>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</si>
  <si>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</si>
  <si>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</si>
  <si>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</si>
  <si>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</si>
  <si>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</si>
  <si>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</si>
  <si>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</si>
  <si>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</si>
  <si>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</si>
  <si>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</si>
  <si>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</si>
  <si>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</si>
  <si>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</si>
  <si>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</si>
  <si>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</si>
  <si>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</si>
  <si>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</si>
  <si>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</si>
  <si>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</si>
  <si>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</si>
  <si>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</si>
  <si>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</si>
  <si>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</si>
  <si>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</si>
  <si>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</si>
  <si>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</si>
  <si>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</si>
  <si>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</si>
  <si>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</si>
  <si>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</si>
  <si>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</si>
  <si>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</si>
  <si>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</si>
  <si>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</si>
  <si>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</si>
  <si>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</si>
  <si>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</si>
  <si>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</si>
  <si>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</si>
  <si>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</si>
  <si>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</si>
  <si>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</si>
  <si>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</si>
  <si>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</si>
  <si>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</si>
  <si>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</si>
  <si>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</si>
  <si>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</si>
  <si>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</si>
  <si>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</si>
  <si>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</si>
  <si>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</si>
  <si>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</si>
  <si>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</si>
  <si>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</si>
  <si>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</si>
  <si>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</si>
  <si>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</si>
  <si>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</si>
  <si>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</si>
  <si>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</si>
  <si>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</si>
  <si>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</si>
  <si>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</si>
  <si>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</si>
  <si>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</si>
  <si>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</si>
  <si>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</si>
  <si>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</si>
  <si>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</si>
  <si>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</si>
  <si>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</si>
  <si>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</si>
  <si>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</si>
  <si>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</si>
  <si>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</si>
  <si>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</si>
  <si>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</si>
  <si>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</si>
  <si>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</si>
  <si>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</si>
  <si>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</si>
  <si>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</si>
  <si>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</si>
  <si>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</si>
  <si>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</si>
  <si>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</si>
  <si>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</si>
  <si>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</si>
  <si>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</si>
  <si>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</si>
  <si>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</si>
  <si>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</si>
  <si>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</si>
  <si>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</si>
  <si>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</si>
  <si>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</si>
  <si>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</si>
  <si>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</si>
  <si>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</si>
  <si>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</si>
  <si>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</si>
  <si>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</si>
  <si>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</si>
  <si>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</si>
  <si>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</si>
  <si>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</si>
  <si>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</si>
  <si>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</si>
  <si>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</si>
  <si>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</si>
  <si>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</si>
  <si>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</si>
  <si>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</si>
  <si>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</si>
  <si>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</si>
  <si>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</si>
  <si>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</si>
  <si>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</si>
  <si>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</si>
  <si>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</si>
  <si>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</si>
  <si>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</si>
  <si>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</si>
  <si>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</si>
  <si>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</si>
  <si>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</si>
  <si>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</si>
  <si>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</si>
  <si>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</si>
  <si>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</si>
  <si>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</si>
  <si>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</si>
  <si>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</si>
  <si>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</si>
  <si>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</si>
  <si>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</si>
  <si>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</si>
  <si>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</si>
  <si>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</si>
  <si>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</si>
  <si>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</si>
  <si>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</si>
  <si>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</si>
  <si>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</si>
  <si>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</si>
  <si>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</si>
  <si>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</si>
  <si>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</si>
  <si>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</si>
  <si>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</si>
  <si>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</si>
  <si>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</si>
  <si>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</si>
  <si>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</si>
  <si>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</si>
  <si>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</si>
  <si>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</si>
  <si>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</si>
  <si>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</si>
  <si>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</si>
  <si>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</si>
  <si>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</si>
  <si>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</si>
  <si>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</si>
  <si>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</si>
  <si>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</si>
  <si>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</si>
  <si>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</si>
  <si>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</si>
  <si>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</si>
  <si>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</si>
  <si>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</si>
  <si>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</si>
  <si>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</si>
  <si>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</si>
  <si>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</si>
  <si>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</si>
  <si>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</si>
  <si>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</si>
  <si>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</si>
  <si>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</si>
  <si>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</si>
  <si>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</si>
  <si>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</si>
  <si>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</si>
  <si>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</si>
  <si>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</si>
  <si>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</si>
  <si>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</si>
  <si>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</si>
  <si>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</si>
  <si>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</si>
  <si>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</si>
  <si>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</si>
  <si>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</si>
  <si>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</si>
  <si>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</si>
  <si>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</si>
  <si>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</si>
  <si>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</si>
  <si>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</si>
  <si>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</si>
  <si>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</si>
  <si>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</si>
  <si>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</si>
  <si>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</si>
  <si>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</si>
  <si>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</si>
  <si>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</si>
  <si>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</si>
  <si>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</si>
  <si>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</si>
  <si>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</si>
  <si>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</si>
  <si>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</si>
  <si>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</si>
  <si>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</si>
  <si>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</si>
  <si>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</si>
  <si>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</si>
  <si>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</si>
  <si>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</si>
  <si>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</si>
  <si>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</si>
  <si>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</si>
  <si>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</si>
  <si>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</si>
  <si>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</si>
  <si>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</si>
  <si>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</si>
  <si>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</si>
  <si>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</si>
  <si>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</si>
  <si>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</si>
  <si>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</si>
  <si>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</si>
  <si>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</si>
  <si>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</si>
  <si>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</si>
  <si>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</si>
  <si>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</si>
  <si>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</si>
  <si>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</si>
  <si>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</si>
  <si>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</si>
  <si>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</si>
  <si>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</si>
  <si>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</si>
  <si>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</si>
  <si>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</si>
  <si>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</si>
  <si>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</si>
  <si>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</si>
  <si>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</si>
  <si>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</si>
  <si>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</si>
  <si>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</si>
  <si>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</si>
  <si>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</si>
  <si>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</si>
  <si>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</si>
  <si>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</si>
  <si>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</si>
  <si>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</si>
  <si>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</si>
  <si>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</si>
  <si>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</si>
  <si>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</si>
  <si>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</si>
  <si>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</si>
  <si>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</si>
  <si>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</si>
  <si>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</si>
  <si>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</si>
  <si>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</si>
  <si>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</si>
  <si>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</si>
  <si>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</si>
  <si>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</si>
  <si>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</si>
  <si>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</si>
  <si>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</si>
  <si>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</si>
  <si>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</si>
  <si>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</si>
  <si>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</si>
  <si>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</si>
  <si>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</si>
  <si>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</si>
  <si>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</si>
  <si>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</si>
  <si>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</si>
  <si>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</si>
  <si>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</si>
  <si>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</si>
  <si>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</si>
  <si>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</si>
  <si>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</si>
  <si>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</si>
  <si>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</si>
  <si>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</si>
  <si>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</si>
  <si>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</si>
  <si>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</si>
  <si>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</si>
  <si>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</si>
  <si>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</si>
  <si>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</si>
  <si>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</si>
  <si>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</si>
  <si>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</si>
  <si>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</si>
  <si>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</si>
  <si>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</si>
  <si>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</si>
  <si>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</si>
  <si>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</si>
  <si>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</si>
  <si>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</si>
  <si>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</si>
  <si>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</si>
  <si>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</si>
  <si>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</si>
  <si>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</si>
  <si>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</si>
  <si>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</si>
  <si>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</si>
  <si>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</si>
  <si>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</si>
  <si>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</si>
  <si>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</si>
  <si>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</si>
  <si>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</si>
  <si>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</si>
  <si>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</si>
  <si>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</si>
  <si>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</si>
  <si>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</si>
  <si>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</si>
  <si>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</si>
  <si>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</si>
  <si>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</si>
  <si>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</si>
  <si>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</si>
  <si>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</si>
  <si>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</si>
  <si>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</si>
  <si>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</si>
  <si>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</si>
  <si>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</si>
  <si>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</si>
  <si>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</si>
  <si>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</si>
  <si>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</si>
  <si>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</si>
  <si>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</si>
  <si>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</si>
  <si>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</si>
  <si>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</si>
  <si>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</si>
  <si>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</si>
  <si>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</si>
  <si>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</si>
  <si>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</si>
  <si>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</si>
  <si>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</si>
  <si>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</si>
  <si>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</si>
  <si>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</si>
  <si>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</si>
  <si>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</si>
  <si>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</si>
  <si>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</si>
  <si>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</si>
  <si>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</si>
  <si>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</si>
  <si>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</si>
  <si>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</si>
  <si>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</si>
  <si>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</si>
  <si>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</si>
  <si>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</si>
  <si>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</si>
  <si>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</si>
  <si>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</si>
  <si>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</si>
  <si>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</si>
  <si>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</si>
  <si>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</si>
  <si>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</si>
  <si>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</si>
  <si>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</si>
  <si>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</si>
  <si>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</si>
  <si>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</si>
  <si>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</si>
  <si>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</si>
  <si>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</si>
  <si>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</si>
  <si>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</si>
  <si>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Energienetze Mittelrhein GmbH &amp; Co. KG</t>
  </si>
  <si>
    <t>Schützenstraße 80 – 82</t>
  </si>
  <si>
    <t>Konrad Schall</t>
  </si>
  <si>
    <t>edm-gas@enm.de</t>
  </si>
  <si>
    <t>9870047700009</t>
  </si>
  <si>
    <t>Koblenz</t>
  </si>
  <si>
    <t>0261 / 2999-66130</t>
  </si>
  <si>
    <t>DE_GMK04</t>
  </si>
  <si>
    <t>DE_GHA04</t>
  </si>
  <si>
    <t>DE_GKO04</t>
  </si>
  <si>
    <t>DE_GBD04</t>
  </si>
  <si>
    <t>DE_GBH04</t>
  </si>
  <si>
    <t>DE_GWA04</t>
  </si>
  <si>
    <t>DE_GGB04</t>
  </si>
  <si>
    <t>DE_GGA04</t>
  </si>
  <si>
    <t>DE_GBA04</t>
  </si>
  <si>
    <t>DE_GPD04</t>
  </si>
  <si>
    <t>NCLN007004770000</t>
  </si>
  <si>
    <t>Bad Neuenahr-Ahrweiler</t>
  </si>
  <si>
    <t>Hümmerich</t>
  </si>
  <si>
    <t>Montabaur</t>
  </si>
  <si>
    <t>Bad Marienberg</t>
  </si>
  <si>
    <t>Koblenz Falckenstein-Kaserne</t>
  </si>
  <si>
    <t>UBIMET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</si>
</sst>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2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4" fillId="0" borderId="1" applyNumberFormat="0" applyFill="0" applyAlignment="0" applyProtection="0"/>
    <xf numFmtId="0" fontId="37" fillId="0" borderId="33" applyNumberFormat="0" applyFill="0" applyAlignment="0" applyProtection="0"/>
    <xf numFmtId="0" fontId="5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2" fillId="0" borderId="0"/>
    <xf numFmtId="0" fontId="8" fillId="0" borderId="0"/>
    <xf numFmtId="0" fontId="32" fillId="0" borderId="0"/>
    <xf numFmtId="0" fontId="32" fillId="0" borderId="0"/>
    <xf numFmtId="0" fontId="5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5" fillId="0" borderId="64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center" vertical="center"/>
    </xf>
    <xf numFmtId="0" fontId="7" fillId="0" borderId="61" xfId="0" applyFont="1" applyBorder="1" applyProtection="1"/>
    <xf numFmtId="0" fontId="12" fillId="0" borderId="56" xfId="3" applyFont="1" applyBorder="1" applyProtection="1"/>
    <xf numFmtId="0" fontId="12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59" xfId="0" applyFont="1" applyBorder="1" applyProtection="1"/>
    <xf numFmtId="0" fontId="0" fillId="0" borderId="60" xfId="0" applyFont="1" applyBorder="1" applyProtection="1"/>
    <xf numFmtId="0" fontId="12" fillId="0" borderId="57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69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3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8" xfId="0" applyFont="1" applyFill="1" applyBorder="1" applyAlignment="1" applyProtection="1">
      <alignment horizontal="center" vertical="center"/>
      <protection locked="0"/>
    </xf>
    <xf numFmtId="0" fontId="76" fillId="0" borderId="74" xfId="3" applyFont="1" applyBorder="1" applyAlignment="1" applyProtection="1">
      <alignment horizontal="center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Alignment="1" applyProtection="1">
      <protection hidden="1"/>
    </xf>
    <xf numFmtId="0" fontId="12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2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2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13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110" zoomScaleNormal="11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653</v>
      </c>
    </row>
    <row r="8" spans="2:7" s="8" customFormat="1">
      <c r="B8" s="8" t="s">
        <v>656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654</v>
      </c>
    </row>
    <row r="12" spans="2:7" s="8" customFormat="1">
      <c r="B12" s="8" t="s">
        <v>497</v>
      </c>
    </row>
    <row r="13" spans="2:7" s="8" customFormat="1">
      <c r="B13" s="8" t="s">
        <v>655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7" t="s">
        <v>646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8" sqref="D8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Energienetze Mittelrhein GmbH &amp; Co. KG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L-Gas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9870047700009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494</v>
      </c>
      <c r="J8" s="131">
        <f>COUNTA(D12:D100)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631</v>
      </c>
      <c r="M10" s="149" t="s">
        <v>640</v>
      </c>
      <c r="N10" s="150" t="s">
        <v>641</v>
      </c>
      <c r="O10" s="150" t="s">
        <v>642</v>
      </c>
      <c r="P10" s="151" t="s">
        <v>643</v>
      </c>
      <c r="Q10" s="145" t="s">
        <v>632</v>
      </c>
      <c r="R10" s="135" t="s">
        <v>633</v>
      </c>
      <c r="S10" s="136" t="s">
        <v>634</v>
      </c>
      <c r="T10" s="136" t="s">
        <v>635</v>
      </c>
      <c r="U10" s="136" t="s">
        <v>636</v>
      </c>
      <c r="V10" s="136" t="s">
        <v>637</v>
      </c>
      <c r="W10" s="136" t="s">
        <v>638</v>
      </c>
      <c r="X10" s="137" t="s">
        <v>639</v>
      </c>
      <c r="Y10" s="294" t="s">
        <v>644</v>
      </c>
    </row>
    <row r="11" spans="2:26" ht="15.75" thickBot="1">
      <c r="B11" s="138" t="s">
        <v>495</v>
      </c>
      <c r="C11" s="139" t="s">
        <v>506</v>
      </c>
      <c r="D11" s="293" t="s">
        <v>247</v>
      </c>
      <c r="E11" s="163" t="s">
        <v>513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L-Gas</v>
      </c>
      <c r="D12" s="62" t="s">
        <v>247</v>
      </c>
      <c r="E12" s="164" t="s">
        <v>39</v>
      </c>
      <c r="F12" s="296" t="str">
        <f>VLOOKUP($E12,'BDEW-Standard'!$B$3:$M$158,F$9,0)</f>
        <v>P14</v>
      </c>
      <c r="H12" s="273">
        <f>ROUND(VLOOKUP($E12,'BDEW-Standard'!$B$3:$M$158,H$9,0),7)</f>
        <v>3.1764404000000002</v>
      </c>
      <c r="I12" s="273">
        <f>ROUND(VLOOKUP($E12,'BDEW-Standard'!$B$3:$M$158,I$9,0),7)</f>
        <v>-37.410583199999998</v>
      </c>
      <c r="J12" s="273">
        <f>ROUND(VLOOKUP($E12,'BDEW-Standard'!$B$3:$M$158,J$9,0),7)</f>
        <v>6.1622336000000004</v>
      </c>
      <c r="K12" s="273">
        <f>ROUND(VLOOKUP($E12,'BDEW-Standard'!$B$3:$M$158,K$9,0),7)</f>
        <v>7.4154300000000006E-2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4" si="1">($H12/(1+($I12/($Q$9-$L12))^$J12)+$K12)+MAX($M12*$Q$9+$N12,$O12*$Q$9+$P12)</f>
        <v>0.95195693288062622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L-Gas</v>
      </c>
      <c r="D13" s="62" t="s">
        <v>247</v>
      </c>
      <c r="E13" s="164" t="s">
        <v>47</v>
      </c>
      <c r="F13" s="296" t="str">
        <f>VLOOKUP($E13,'BDEW-Standard'!$B$3:$M$158,F$9,0)</f>
        <v>P24</v>
      </c>
      <c r="H13" s="273">
        <f>ROUND(VLOOKUP($E13,'BDEW-Standard'!$B$3:$M$158,H$9,0),7)</f>
        <v>2.5078170000000002</v>
      </c>
      <c r="I13" s="273">
        <f>ROUND(VLOOKUP($E13,'BDEW-Standard'!$B$3:$M$158,I$9,0),7)</f>
        <v>-35.036736300000001</v>
      </c>
      <c r="J13" s="273">
        <f>ROUND(VLOOKUP($E13,'BDEW-Standard'!$B$3:$M$158,J$9,0),7)</f>
        <v>6.2430158999999996</v>
      </c>
      <c r="K13" s="273">
        <f>ROUND(VLOOKUP($E13,'BDEW-Standard'!$B$3:$M$158,K$9,0),7)</f>
        <v>0.1001118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1.0083439326442527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4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L-Gas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L-Gas</v>
      </c>
      <c r="D15" s="62" t="s">
        <v>247</v>
      </c>
      <c r="E15" s="164" t="s">
        <v>664</v>
      </c>
      <c r="F15" s="296" t="str">
        <f>VLOOKUP($E15,'BDEW-Standard'!$B$3:$M$158,F$9,0)</f>
        <v>MK4</v>
      </c>
      <c r="H15" s="273">
        <f>ROUND(VLOOKUP($E15,'BDEW-Standard'!$B$3:$M$158,H$9,0),7)</f>
        <v>3.1177248</v>
      </c>
      <c r="I15" s="273">
        <f>ROUND(VLOOKUP($E15,'BDEW-Standard'!$B$3:$M$158,I$9,0),7)</f>
        <v>-35.871506199999999</v>
      </c>
      <c r="J15" s="273">
        <f>ROUND(VLOOKUP($E15,'BDEW-Standard'!$B$3:$M$158,J$9,0),7)</f>
        <v>7.5186828999999999</v>
      </c>
      <c r="K15" s="273">
        <f>ROUND(VLOOKUP($E15,'BDEW-Standard'!$B$3:$M$158,K$9,0),7)</f>
        <v>3.4330100000000002E-2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0.9622064996731321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L-Gas</v>
      </c>
      <c r="D16" s="62" t="s">
        <v>247</v>
      </c>
      <c r="E16" s="164" t="s">
        <v>665</v>
      </c>
      <c r="F16" s="296" t="str">
        <f>VLOOKUP($E16,'BDEW-Standard'!$B$3:$M$158,F$9,0)</f>
        <v>HA4</v>
      </c>
      <c r="H16" s="273">
        <f>ROUND(VLOOKUP($E16,'BDEW-Standard'!$B$3:$M$158,H$9,0),7)</f>
        <v>4.0196902000000003</v>
      </c>
      <c r="I16" s="273">
        <f>ROUND(VLOOKUP($E16,'BDEW-Standard'!$B$3:$M$158,I$9,0),7)</f>
        <v>-37.828203700000003</v>
      </c>
      <c r="J16" s="273">
        <f>ROUND(VLOOKUP($E16,'BDEW-Standard'!$B$3:$M$158,J$9,0),7)</f>
        <v>8.1593368999999996</v>
      </c>
      <c r="K16" s="273">
        <f>ROUND(VLOOKUP($E16,'BDEW-Standard'!$B$3:$M$158,K$9,0),7)</f>
        <v>4.72845E-2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0.86486713303260787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L-Gas</v>
      </c>
      <c r="D17" s="62" t="s">
        <v>247</v>
      </c>
      <c r="E17" s="164" t="s">
        <v>666</v>
      </c>
      <c r="F17" s="296" t="str">
        <f>VLOOKUP($E17,'BDEW-Standard'!$B$3:$M$158,F$9,0)</f>
        <v>KO4</v>
      </c>
      <c r="H17" s="273">
        <f>ROUND(VLOOKUP($E17,'BDEW-Standard'!$B$3:$M$158,H$9,0),7)</f>
        <v>3.4428942999999999</v>
      </c>
      <c r="I17" s="273">
        <f>ROUND(VLOOKUP($E17,'BDEW-Standard'!$B$3:$M$158,I$9,0),7)</f>
        <v>-36.659050399999998</v>
      </c>
      <c r="J17" s="273">
        <f>ROUND(VLOOKUP($E17,'BDEW-Standard'!$B$3:$M$158,J$9,0),7)</f>
        <v>7.6083226000000002</v>
      </c>
      <c r="K17" s="273">
        <f>ROUND(VLOOKUP($E17,'BDEW-Standard'!$B$3:$M$158,K$9,0),7)</f>
        <v>7.4685000000000001E-2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0.97768382110526542</v>
      </c>
      <c r="R17" s="274">
        <f>ROUND(VLOOKUP(MID($E17,4,3),'Wochentag F(WT)'!$B$7:$J$22,R$9,0),4)</f>
        <v>1.0354000000000001</v>
      </c>
      <c r="S17" s="274">
        <f>ROUND(VLOOKUP(MID($E17,4,3),'Wochentag F(WT)'!$B$7:$J$22,S$9,0),4)</f>
        <v>1.0523</v>
      </c>
      <c r="T17" s="274">
        <f>ROUND(VLOOKUP(MID($E17,4,3),'Wochentag F(WT)'!$B$7:$J$22,T$9,0),4)</f>
        <v>1.0448999999999999</v>
      </c>
      <c r="U17" s="274">
        <f>ROUND(VLOOKUP(MID($E17,4,3),'Wochentag F(WT)'!$B$7:$J$22,U$9,0),4)</f>
        <v>1.0494000000000001</v>
      </c>
      <c r="V17" s="274">
        <f>ROUND(VLOOKUP(MID($E17,4,3),'Wochentag F(WT)'!$B$7:$J$22,V$9,0),4)</f>
        <v>0.98850000000000005</v>
      </c>
      <c r="W17" s="274">
        <f>ROUND(VLOOKUP(MID($E17,4,3),'Wochentag F(WT)'!$B$7:$J$22,W$9,0),4)</f>
        <v>0.88600000000000001</v>
      </c>
      <c r="X17" s="275">
        <f t="shared" si="2"/>
        <v>0.94349999999999934</v>
      </c>
      <c r="Y17" s="292"/>
      <c r="Z17" s="210"/>
    </row>
    <row r="18" spans="2:26" s="142" customFormat="1">
      <c r="B18" s="143">
        <v>7</v>
      </c>
      <c r="C18" s="144" t="str">
        <f t="shared" si="0"/>
        <v>L-Gas</v>
      </c>
      <c r="D18" s="62" t="s">
        <v>247</v>
      </c>
      <c r="E18" s="164" t="s">
        <v>667</v>
      </c>
      <c r="F18" s="296" t="str">
        <f>VLOOKUP($E18,'BDEW-Standard'!$B$3:$M$158,F$9,0)</f>
        <v>BD4</v>
      </c>
      <c r="H18" s="273">
        <f>ROUND(VLOOKUP($E18,'BDEW-Standard'!$B$3:$M$158,H$9,0),7)</f>
        <v>3.75</v>
      </c>
      <c r="I18" s="273">
        <f>ROUND(VLOOKUP($E18,'BDEW-Standard'!$B$3:$M$158,I$9,0),7)</f>
        <v>-37.5</v>
      </c>
      <c r="J18" s="273">
        <f>ROUND(VLOOKUP($E18,'BDEW-Standard'!$B$3:$M$158,J$9,0),7)</f>
        <v>6.8</v>
      </c>
      <c r="K18" s="273">
        <f>ROUND(VLOOKUP($E18,'BDEW-Standard'!$B$3:$M$158,K$9,0),7)</f>
        <v>6.0911300000000002E-2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1.0126136468627658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L-Gas</v>
      </c>
      <c r="D19" s="62" t="s">
        <v>247</v>
      </c>
      <c r="E19" s="164" t="s">
        <v>668</v>
      </c>
      <c r="F19" s="296" t="str">
        <f>VLOOKUP($E19,'BDEW-Standard'!$B$3:$M$158,F$9,0)</f>
        <v>BH4</v>
      </c>
      <c r="H19" s="273">
        <f>ROUND(VLOOKUP($E19,'BDEW-Standard'!$B$3:$M$158,H$9,0),7)</f>
        <v>2.4595180999999999</v>
      </c>
      <c r="I19" s="273">
        <f>ROUND(VLOOKUP($E19,'BDEW-Standard'!$B$3:$M$158,I$9,0),7)</f>
        <v>-35.253212400000002</v>
      </c>
      <c r="J19" s="273">
        <f>ROUND(VLOOKUP($E19,'BDEW-Standard'!$B$3:$M$158,J$9,0),7)</f>
        <v>6.0587001000000003</v>
      </c>
      <c r="K19" s="273">
        <f>ROUND(VLOOKUP($E19,'BDEW-Standard'!$B$3:$M$158,K$9,0),7)</f>
        <v>0.16473699999999999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1.043802057143173</v>
      </c>
      <c r="R19" s="274">
        <f>ROUND(VLOOKUP(MID($E19,4,3),'Wochentag F(WT)'!$B$7:$J$22,R$9,0),4)</f>
        <v>0.97670000000000001</v>
      </c>
      <c r="S19" s="274">
        <f>ROUND(VLOOKUP(MID($E19,4,3),'Wochentag F(WT)'!$B$7:$J$22,S$9,0),4)</f>
        <v>1.0388999999999999</v>
      </c>
      <c r="T19" s="274">
        <f>ROUND(VLOOKUP(MID($E19,4,3),'Wochentag F(WT)'!$B$7:$J$22,T$9,0),4)</f>
        <v>1.0027999999999999</v>
      </c>
      <c r="U19" s="274">
        <f>ROUND(VLOOKUP(MID($E19,4,3),'Wochentag F(WT)'!$B$7:$J$22,U$9,0),4)</f>
        <v>1.0162</v>
      </c>
      <c r="V19" s="274">
        <f>ROUND(VLOOKUP(MID($E19,4,3),'Wochentag F(WT)'!$B$7:$J$22,V$9,0),4)</f>
        <v>1.0024</v>
      </c>
      <c r="W19" s="274">
        <f>ROUND(VLOOKUP(MID($E19,4,3),'Wochentag F(WT)'!$B$7:$J$22,W$9,0),4)</f>
        <v>1.0043</v>
      </c>
      <c r="X19" s="275">
        <f t="shared" si="2"/>
        <v>0.95870000000000122</v>
      </c>
      <c r="Y19" s="292"/>
      <c r="Z19" s="210"/>
    </row>
    <row r="20" spans="2:26" s="142" customFormat="1">
      <c r="B20" s="143">
        <v>9</v>
      </c>
      <c r="C20" s="144" t="str">
        <f t="shared" si="0"/>
        <v>L-Gas</v>
      </c>
      <c r="D20" s="62" t="s">
        <v>247</v>
      </c>
      <c r="E20" s="164" t="s">
        <v>669</v>
      </c>
      <c r="F20" s="296" t="str">
        <f>VLOOKUP($E20,'BDEW-Standard'!$B$3:$M$158,F$9,0)</f>
        <v>WA4</v>
      </c>
      <c r="H20" s="273">
        <f>ROUND(VLOOKUP($E20,'BDEW-Standard'!$B$3:$M$158,H$9,0),7)</f>
        <v>1.0535874999999999</v>
      </c>
      <c r="I20" s="273">
        <f>ROUND(VLOOKUP($E20,'BDEW-Standard'!$B$3:$M$158,I$9,0),7)</f>
        <v>-35.299999999999997</v>
      </c>
      <c r="J20" s="273">
        <f>ROUND(VLOOKUP($E20,'BDEW-Standard'!$B$3:$M$158,J$9,0),7)</f>
        <v>4.8662747</v>
      </c>
      <c r="K20" s="273">
        <f>ROUND(VLOOKUP($E20,'BDEW-Standard'!$B$3:$M$158,K$9,0),7)</f>
        <v>0.68110420000000005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1.0844348950990992</v>
      </c>
      <c r="R20" s="274">
        <f>ROUND(VLOOKUP(MID($E20,4,3),'Wochentag F(WT)'!$B$7:$J$22,R$9,0),4)</f>
        <v>1.2457</v>
      </c>
      <c r="S20" s="274">
        <f>ROUND(VLOOKUP(MID($E20,4,3),'Wochentag F(WT)'!$B$7:$J$22,S$9,0),4)</f>
        <v>1.2615000000000001</v>
      </c>
      <c r="T20" s="274">
        <f>ROUND(VLOOKUP(MID($E20,4,3),'Wochentag F(WT)'!$B$7:$J$22,T$9,0),4)</f>
        <v>1.2706999999999999</v>
      </c>
      <c r="U20" s="274">
        <f>ROUND(VLOOKUP(MID($E20,4,3),'Wochentag F(WT)'!$B$7:$J$22,U$9,0),4)</f>
        <v>1.2430000000000001</v>
      </c>
      <c r="V20" s="274">
        <f>ROUND(VLOOKUP(MID($E20,4,3),'Wochentag F(WT)'!$B$7:$J$22,V$9,0),4)</f>
        <v>1.1275999999999999</v>
      </c>
      <c r="W20" s="274">
        <f>ROUND(VLOOKUP(MID($E20,4,3),'Wochentag F(WT)'!$B$7:$J$22,W$9,0),4)</f>
        <v>0.38769999999999999</v>
      </c>
      <c r="X20" s="275">
        <f t="shared" si="2"/>
        <v>0.46379999999999999</v>
      </c>
      <c r="Y20" s="292"/>
      <c r="Z20" s="210"/>
    </row>
    <row r="21" spans="2:26" s="142" customFormat="1">
      <c r="B21" s="143">
        <v>10</v>
      </c>
      <c r="C21" s="144" t="str">
        <f t="shared" si="0"/>
        <v>L-Gas</v>
      </c>
      <c r="D21" s="62" t="s">
        <v>247</v>
      </c>
      <c r="E21" s="164" t="s">
        <v>672</v>
      </c>
      <c r="F21" s="296" t="str">
        <f>VLOOKUP($E21,'BDEW-Standard'!$B$3:$M$158,F$9,0)</f>
        <v>BA4</v>
      </c>
      <c r="H21" s="273">
        <f>ROUND(VLOOKUP($E21,'BDEW-Standard'!$B$3:$M$158,H$9,0),7)</f>
        <v>0.93158890000000005</v>
      </c>
      <c r="I21" s="273">
        <f>ROUND(VLOOKUP($E21,'BDEW-Standard'!$B$3:$M$158,I$9,0),7)</f>
        <v>-33.35</v>
      </c>
      <c r="J21" s="273">
        <f>ROUND(VLOOKUP($E21,'BDEW-Standard'!$B$3:$M$158,J$9,0),7)</f>
        <v>5.7212303000000002</v>
      </c>
      <c r="K21" s="273">
        <f>ROUND(VLOOKUP($E21,'BDEW-Standard'!$B$3:$M$158,K$9,0),7)</f>
        <v>0.66564939999999995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1.0766391850538448</v>
      </c>
      <c r="R21" s="274">
        <f>ROUND(VLOOKUP(MID($E21,4,3),'Wochentag F(WT)'!$B$7:$J$22,R$9,0),4)</f>
        <v>1.0848</v>
      </c>
      <c r="S21" s="274">
        <f>ROUND(VLOOKUP(MID($E21,4,3),'Wochentag F(WT)'!$B$7:$J$22,S$9,0),4)</f>
        <v>1.1211</v>
      </c>
      <c r="T21" s="274">
        <f>ROUND(VLOOKUP(MID($E21,4,3),'Wochentag F(WT)'!$B$7:$J$22,T$9,0),4)</f>
        <v>1.0769</v>
      </c>
      <c r="U21" s="274">
        <f>ROUND(VLOOKUP(MID($E21,4,3),'Wochentag F(WT)'!$B$7:$J$22,U$9,0),4)</f>
        <v>1.1353</v>
      </c>
      <c r="V21" s="274">
        <f>ROUND(VLOOKUP(MID($E21,4,3),'Wochentag F(WT)'!$B$7:$J$22,V$9,0),4)</f>
        <v>1.1402000000000001</v>
      </c>
      <c r="W21" s="274">
        <f>ROUND(VLOOKUP(MID($E21,4,3),'Wochentag F(WT)'!$B$7:$J$22,W$9,0),4)</f>
        <v>0.48520000000000002</v>
      </c>
      <c r="X21" s="275">
        <f t="shared" si="2"/>
        <v>0.95650000000000013</v>
      </c>
      <c r="Y21" s="292"/>
      <c r="Z21" s="210"/>
    </row>
    <row r="22" spans="2:26" s="142" customFormat="1">
      <c r="B22" s="143">
        <v>11</v>
      </c>
      <c r="C22" s="144" t="str">
        <f t="shared" si="0"/>
        <v>L-Gas</v>
      </c>
      <c r="D22" s="62" t="s">
        <v>247</v>
      </c>
      <c r="E22" s="164" t="s">
        <v>671</v>
      </c>
      <c r="F22" s="296" t="str">
        <f>VLOOKUP($E22,'BDEW-Standard'!$B$3:$M$158,F$9,0)</f>
        <v>GA4</v>
      </c>
      <c r="H22" s="273">
        <f>ROUND(VLOOKUP($E22,'BDEW-Standard'!$B$3:$M$158,H$9,0),7)</f>
        <v>2.8195655999999998</v>
      </c>
      <c r="I22" s="273">
        <f>ROUND(VLOOKUP($E22,'BDEW-Standard'!$B$3:$M$158,I$9,0),7)</f>
        <v>-36</v>
      </c>
      <c r="J22" s="273">
        <f>ROUND(VLOOKUP($E22,'BDEW-Standard'!$B$3:$M$158,J$9,0),7)</f>
        <v>7.7368518000000002</v>
      </c>
      <c r="K22" s="273">
        <f>ROUND(VLOOKUP($E22,'BDEW-Standard'!$B$3:$M$158,K$9,0),7)</f>
        <v>0.157281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0.96576337685759206</v>
      </c>
      <c r="R22" s="274">
        <f>ROUND(VLOOKUP(MID($E22,4,3),'Wochentag F(WT)'!$B$7:$J$22,R$9,0),4)</f>
        <v>0.93220000000000003</v>
      </c>
      <c r="S22" s="274">
        <f>ROUND(VLOOKUP(MID($E22,4,3),'Wochentag F(WT)'!$B$7:$J$22,S$9,0),4)</f>
        <v>0.98939999999999995</v>
      </c>
      <c r="T22" s="274">
        <f>ROUND(VLOOKUP(MID($E22,4,3),'Wochentag F(WT)'!$B$7:$J$22,T$9,0),4)</f>
        <v>1.0033000000000001</v>
      </c>
      <c r="U22" s="274">
        <f>ROUND(VLOOKUP(MID($E22,4,3),'Wochentag F(WT)'!$B$7:$J$22,U$9,0),4)</f>
        <v>1.0108999999999999</v>
      </c>
      <c r="V22" s="274">
        <f>ROUND(VLOOKUP(MID($E22,4,3),'Wochentag F(WT)'!$B$7:$J$22,V$9,0),4)</f>
        <v>1.018</v>
      </c>
      <c r="W22" s="274">
        <f>ROUND(VLOOKUP(MID($E22,4,3),'Wochentag F(WT)'!$B$7:$J$22,W$9,0),4)</f>
        <v>1.0356000000000001</v>
      </c>
      <c r="X22" s="275">
        <f t="shared" si="2"/>
        <v>1.0106000000000002</v>
      </c>
      <c r="Y22" s="292"/>
      <c r="Z22" s="210"/>
    </row>
    <row r="23" spans="2:26" s="142" customFormat="1">
      <c r="B23" s="143">
        <v>12</v>
      </c>
      <c r="C23" s="144" t="str">
        <f t="shared" si="0"/>
        <v>L-Gas</v>
      </c>
      <c r="D23" s="62" t="s">
        <v>247</v>
      </c>
      <c r="E23" s="164" t="s">
        <v>670</v>
      </c>
      <c r="F23" s="296" t="str">
        <f>VLOOKUP($E23,'BDEW-Standard'!$B$3:$M$158,F$9,0)</f>
        <v>GB4</v>
      </c>
      <c r="H23" s="273">
        <f>ROUND(VLOOKUP($E23,'BDEW-Standard'!$B$3:$M$158,H$9,0),7)</f>
        <v>3.6017736</v>
      </c>
      <c r="I23" s="273">
        <f>ROUND(VLOOKUP($E23,'BDEW-Standard'!$B$3:$M$158,I$9,0),7)</f>
        <v>-37.882536799999997</v>
      </c>
      <c r="J23" s="273">
        <f>ROUND(VLOOKUP($E23,'BDEW-Standard'!$B$3:$M$158,J$9,0),7)</f>
        <v>6.9836070000000001</v>
      </c>
      <c r="K23" s="273">
        <f>ROUND(VLOOKUP($E23,'BDEW-Standard'!$B$3:$M$158,K$9,0),7)</f>
        <v>5.4826199999999999E-2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0.90239375975311864</v>
      </c>
      <c r="R23" s="274">
        <f>ROUND(VLOOKUP(MID($E23,4,3),'Wochentag F(WT)'!$B$7:$J$22,R$9,0),4)</f>
        <v>0.98970000000000002</v>
      </c>
      <c r="S23" s="274">
        <f>ROUND(VLOOKUP(MID($E23,4,3),'Wochentag F(WT)'!$B$7:$J$22,S$9,0),4)</f>
        <v>0.9627</v>
      </c>
      <c r="T23" s="274">
        <f>ROUND(VLOOKUP(MID($E23,4,3),'Wochentag F(WT)'!$B$7:$J$22,T$9,0),4)</f>
        <v>1.0507</v>
      </c>
      <c r="U23" s="274">
        <f>ROUND(VLOOKUP(MID($E23,4,3),'Wochentag F(WT)'!$B$7:$J$22,U$9,0),4)</f>
        <v>1.0551999999999999</v>
      </c>
      <c r="V23" s="274">
        <f>ROUND(VLOOKUP(MID($E23,4,3),'Wochentag F(WT)'!$B$7:$J$22,V$9,0),4)</f>
        <v>1.0297000000000001</v>
      </c>
      <c r="W23" s="274">
        <f>ROUND(VLOOKUP(MID($E23,4,3),'Wochentag F(WT)'!$B$7:$J$22,W$9,0),4)</f>
        <v>0.97670000000000001</v>
      </c>
      <c r="X23" s="275">
        <f t="shared" si="2"/>
        <v>0.9352999999999998</v>
      </c>
      <c r="Y23" s="292"/>
      <c r="Z23" s="210"/>
    </row>
    <row r="24" spans="2:26" s="142" customFormat="1">
      <c r="B24" s="143">
        <v>13</v>
      </c>
      <c r="C24" s="144" t="str">
        <f t="shared" si="0"/>
        <v>L-Gas</v>
      </c>
      <c r="D24" s="62" t="s">
        <v>247</v>
      </c>
      <c r="E24" s="164" t="s">
        <v>673</v>
      </c>
      <c r="F24" s="296" t="str">
        <f>VLOOKUP($E24,'BDEW-Standard'!$B$3:$M$158,F$9,0)</f>
        <v>PD4</v>
      </c>
      <c r="H24" s="273">
        <f>ROUND(VLOOKUP($E24,'BDEW-Standard'!$B$3:$M$158,H$9,0),7)</f>
        <v>3.85</v>
      </c>
      <c r="I24" s="273">
        <f>ROUND(VLOOKUP($E24,'BDEW-Standard'!$B$3:$M$158,I$9,0),7)</f>
        <v>-37</v>
      </c>
      <c r="J24" s="273">
        <f>ROUND(VLOOKUP($E24,'BDEW-Standard'!$B$3:$M$158,J$9,0),7)</f>
        <v>10.2405021</v>
      </c>
      <c r="K24" s="273">
        <f>ROUND(VLOOKUP($E24,'BDEW-Standard'!$B$3:$M$158,K$9,0),7)</f>
        <v>4.6924300000000002E-2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0.75691065279879233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92"/>
      <c r="Z24" s="210"/>
    </row>
    <row r="25" spans="2:26" s="142" customFormat="1">
      <c r="B25" s="143">
        <v>14</v>
      </c>
      <c r="C25" s="144" t="str">
        <f t="shared" si="0"/>
        <v>L-Gas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L-Gas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L-Gas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L-Gas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L-Gas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L-Gas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L-Gas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L-Gas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L-Gas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L-Gas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L-Gas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L-Gas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L-Gas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L-Gas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L-Gas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L-Gas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L-Gas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4 F12:P2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H6" sqref="H6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Energienetze Mittelrhein GmbH &amp; Co. KG</v>
      </c>
      <c r="D4" s="76"/>
      <c r="G4" s="76"/>
      <c r="I4" s="76"/>
      <c r="J4" s="77"/>
      <c r="M4" s="86" t="s">
        <v>535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L-Gas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9870047700009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458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1" t="s">
        <v>579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652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645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651</v>
      </c>
      <c r="C23" s="116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0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454</v>
      </c>
      <c r="F1" s="213" t="s">
        <v>541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648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541</v>
      </c>
    </row>
    <row r="2" spans="1:16">
      <c r="A2" s="233"/>
      <c r="B2" s="232" t="s">
        <v>456</v>
      </c>
    </row>
    <row r="3" spans="1:16" ht="20.100000000000001" customHeight="1">
      <c r="A3" s="353" t="s">
        <v>248</v>
      </c>
      <c r="B3" s="234" t="s">
        <v>86</v>
      </c>
      <c r="C3" s="235"/>
      <c r="D3" s="355" t="s">
        <v>457</v>
      </c>
      <c r="E3" s="356"/>
      <c r="F3" s="356"/>
      <c r="G3" s="356"/>
      <c r="H3" s="356"/>
      <c r="I3" s="356"/>
      <c r="J3" s="357"/>
      <c r="K3" s="236"/>
      <c r="L3" s="236"/>
      <c r="M3" s="236"/>
      <c r="N3" s="236"/>
      <c r="O3" s="237"/>
      <c r="P3" s="236"/>
    </row>
    <row r="4" spans="1:16" ht="20.100000000000001" customHeight="1">
      <c r="A4" s="354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7" sqref="D2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650</v>
      </c>
      <c r="D4" s="27">
        <v>42576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649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661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56068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662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396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L-Gas</v>
      </c>
      <c r="E28" s="38"/>
      <c r="F28" s="11"/>
      <c r="G28" s="2"/>
    </row>
    <row r="29" spans="1:15">
      <c r="B29" s="15"/>
      <c r="C29" s="22" t="s">
        <v>395</v>
      </c>
      <c r="D29" s="45" t="s">
        <v>612</v>
      </c>
      <c r="E29" s="40"/>
      <c r="F29" s="11"/>
      <c r="G29" s="2"/>
    </row>
    <row r="30" spans="1:15">
      <c r="B30" s="15"/>
      <c r="C30" s="22" t="s">
        <v>396</v>
      </c>
      <c r="D30" s="45" t="s">
        <v>613</v>
      </c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131" priority="2">
      <formula>IF(CELL("Zeile",D29)&lt;$D$25+CELL("Zeile",$D$29),1,0)</formula>
    </cfRule>
  </conditionalFormatting>
  <conditionalFormatting sqref="D30:D48">
    <cfRule type="expression" dxfId="130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31" zoomScale="120" zoomScaleNormal="12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Energienetze Mittelrhein GmbH &amp; Co. KG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L-Gas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9870047700009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611</v>
      </c>
      <c r="D13" s="33" t="s">
        <v>613</v>
      </c>
      <c r="E13" s="15"/>
      <c r="H13" s="271" t="s">
        <v>612</v>
      </c>
      <c r="I13" s="271" t="s">
        <v>613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674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571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609</v>
      </c>
      <c r="D22" s="49" t="s">
        <v>605</v>
      </c>
      <c r="E22" s="15"/>
      <c r="H22" s="267" t="s">
        <v>605</v>
      </c>
      <c r="I22" s="267" t="s">
        <v>606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607</v>
      </c>
      <c r="E23" s="15"/>
      <c r="H23" s="267" t="s">
        <v>608</v>
      </c>
      <c r="I23" s="8" t="s">
        <v>604</v>
      </c>
      <c r="J23" s="8"/>
      <c r="K23" s="8"/>
      <c r="L23" s="268"/>
    </row>
    <row r="24" spans="2:16" ht="15" customHeight="1">
      <c r="B24" s="22"/>
      <c r="C24" s="24" t="s">
        <v>610</v>
      </c>
      <c r="D24" s="24" t="str">
        <f>IF(D22=$H$22,L24,IF(D23=$H$24,M24,N24))</f>
        <v>=&gt;  Q(D) = KW  x  h(T, SLP-Typ)  x  F(WT)</v>
      </c>
      <c r="E24" s="15"/>
      <c r="H24" s="267" t="s">
        <v>607</v>
      </c>
      <c r="I24" s="267" t="s">
        <v>614</v>
      </c>
      <c r="J24" s="8"/>
      <c r="K24" s="8"/>
      <c r="L24" s="270" t="s">
        <v>615</v>
      </c>
      <c r="M24" s="270" t="s">
        <v>617</v>
      </c>
      <c r="N24" s="270" t="s">
        <v>616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574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618</v>
      </c>
      <c r="D27" s="42" t="s">
        <v>619</v>
      </c>
      <c r="E27" s="15"/>
      <c r="H27" s="297" t="s">
        <v>619</v>
      </c>
      <c r="I27" s="269" t="s">
        <v>620</v>
      </c>
      <c r="J27" s="269" t="s">
        <v>621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622</v>
      </c>
      <c r="I28" s="270" t="s">
        <v>623</v>
      </c>
      <c r="J28" s="270" t="s">
        <v>624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625</v>
      </c>
      <c r="I29" s="270" t="s">
        <v>626</v>
      </c>
      <c r="J29" s="270" t="s">
        <v>627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573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628</v>
      </c>
      <c r="I32" s="270" t="s">
        <v>629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630</v>
      </c>
      <c r="I33" s="267" t="s">
        <v>625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545</v>
      </c>
      <c r="C35" s="24" t="s">
        <v>494</v>
      </c>
      <c r="D35" s="42">
        <v>13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546</v>
      </c>
      <c r="C37" s="5" t="s">
        <v>365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547</v>
      </c>
      <c r="C40" s="5" t="s">
        <v>366</v>
      </c>
      <c r="D40" s="36">
        <v>500</v>
      </c>
      <c r="E40" s="15" t="s">
        <v>537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536</v>
      </c>
    </row>
    <row r="44" spans="2:39" ht="18" customHeight="1">
      <c r="C44" s="3" t="s">
        <v>538</v>
      </c>
    </row>
    <row r="45" spans="2:39" ht="18" customHeight="1">
      <c r="C45" s="3"/>
    </row>
    <row r="46" spans="2:39" ht="15" customHeight="1">
      <c r="B46" s="22" t="s">
        <v>548</v>
      </c>
      <c r="C46" s="60" t="s">
        <v>572</v>
      </c>
      <c r="D46" s="42">
        <v>5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>
        <f t="shared" ref="I47:V47" si="0">IF(I46&lt;=$D$46,I46,"")</f>
        <v>2</v>
      </c>
      <c r="J47" s="13">
        <f t="shared" si="0"/>
        <v>3</v>
      </c>
      <c r="K47" s="13">
        <f t="shared" si="0"/>
        <v>4</v>
      </c>
      <c r="L47" s="13">
        <f t="shared" si="0"/>
        <v>5</v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582</v>
      </c>
      <c r="D48" s="45" t="s">
        <v>679</v>
      </c>
    </row>
    <row r="49" spans="3:4" ht="18" customHeight="1">
      <c r="C49" s="22" t="s">
        <v>583</v>
      </c>
      <c r="D49" s="45" t="s">
        <v>675</v>
      </c>
    </row>
    <row r="50" spans="3:4" ht="18" customHeight="1">
      <c r="C50" s="22" t="s">
        <v>584</v>
      </c>
      <c r="D50" s="45" t="s">
        <v>676</v>
      </c>
    </row>
    <row r="51" spans="3:4" ht="18" customHeight="1">
      <c r="C51" s="22" t="s">
        <v>585</v>
      </c>
      <c r="D51" s="45" t="s">
        <v>677</v>
      </c>
    </row>
    <row r="52" spans="3:4" ht="18" customHeight="1">
      <c r="C52" s="22" t="s">
        <v>586</v>
      </c>
      <c r="D52" s="45" t="s">
        <v>678</v>
      </c>
    </row>
    <row r="53" spans="3:4" ht="18" customHeight="1">
      <c r="C53" s="22" t="s">
        <v>587</v>
      </c>
      <c r="D53" s="45"/>
    </row>
    <row r="54" spans="3:4" ht="18" customHeight="1">
      <c r="C54" s="22" t="s">
        <v>588</v>
      </c>
      <c r="D54" s="45"/>
    </row>
    <row r="55" spans="3:4" ht="18" customHeight="1">
      <c r="C55" s="22" t="s">
        <v>589</v>
      </c>
      <c r="D55" s="45"/>
    </row>
    <row r="56" spans="3:4" ht="18" customHeight="1">
      <c r="C56" s="22" t="s">
        <v>590</v>
      </c>
      <c r="D56" s="45"/>
    </row>
    <row r="57" spans="3:4" ht="18" customHeight="1">
      <c r="C57" s="22" t="s">
        <v>591</v>
      </c>
      <c r="D57" s="45"/>
    </row>
    <row r="58" spans="3:4" ht="18" customHeight="1">
      <c r="C58" s="22" t="s">
        <v>592</v>
      </c>
      <c r="D58" s="45"/>
    </row>
    <row r="59" spans="3:4" ht="18" customHeight="1">
      <c r="C59" s="22" t="s">
        <v>593</v>
      </c>
      <c r="D59" s="45"/>
    </row>
    <row r="60" spans="3:4" ht="18" customHeight="1">
      <c r="C60" s="22" t="s">
        <v>594</v>
      </c>
      <c r="D60" s="45"/>
    </row>
    <row r="61" spans="3:4" ht="18" customHeight="1">
      <c r="C61" s="22" t="s">
        <v>595</v>
      </c>
      <c r="D61" s="45"/>
    </row>
    <row r="62" spans="3:4" ht="18" customHeight="1">
      <c r="C62" s="22" t="s">
        <v>596</v>
      </c>
      <c r="D62" s="45"/>
    </row>
  </sheetData>
  <sheetProtection sheet="1" objects="1" scenarios="1"/>
  <conditionalFormatting sqref="D15">
    <cfRule type="expression" dxfId="129" priority="21">
      <formula>IF($D$11="Gaspool",1,0)</formula>
    </cfRule>
  </conditionalFormatting>
  <conditionalFormatting sqref="D16">
    <cfRule type="expression" dxfId="128" priority="18">
      <formula>IF($D$11="NCG",1,0)</formula>
    </cfRule>
  </conditionalFormatting>
  <conditionalFormatting sqref="D48:D62">
    <cfRule type="expression" dxfId="127" priority="17">
      <formula>IF(CELL("Zeile",D48)&lt;$D$46+CELL("Zeile",$D$48),1,0)</formula>
    </cfRule>
  </conditionalFormatting>
  <conditionalFormatting sqref="D49:D62">
    <cfRule type="expression" dxfId="126" priority="16">
      <formula>IF(CELL(D49)&lt;$D$36+27,1,0)</formula>
    </cfRule>
  </conditionalFormatting>
  <conditionalFormatting sqref="D23">
    <cfRule type="expression" dxfId="125" priority="15">
      <formula>IF($D$22=$H$22,1,0)</formula>
    </cfRule>
  </conditionalFormatting>
  <conditionalFormatting sqref="D31">
    <cfRule type="expression" dxfId="124" priority="4">
      <formula>IF($D$18="synthetisch",1,0)</formula>
    </cfRule>
  </conditionalFormatting>
  <conditionalFormatting sqref="D28">
    <cfRule type="expression" dxfId="123" priority="2">
      <formula>IF(AND($D$27=$I$27,$D$26=$H$26),1,0)</formula>
    </cfRule>
  </conditionalFormatting>
  <conditionalFormatting sqref="D26:D28">
    <cfRule type="expression" dxfId="122" priority="5">
      <formula>IF($D$18="analytisch",1,0)</formula>
    </cfRule>
  </conditionalFormatting>
  <conditionalFormatting sqref="D27">
    <cfRule type="expression" dxfId="121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H25" sqref="H25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Energienetze Mittelrhein GmbH &amp; Co. KG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L-Gas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9870047700009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5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1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#01'!F10)</f>
        <v>Koblenz Falckenstein-Kaserne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580</v>
      </c>
      <c r="D13" s="343"/>
      <c r="E13" s="343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680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680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UBIMET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662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10516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UBIMET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Koblenz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10516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ref="F68:N68" si="15">F34</f>
        <v>Kalendertag</v>
      </c>
      <c r="G68" s="158" t="str">
        <f t="shared" si="15"/>
        <v>Kalendertag</v>
      </c>
      <c r="H68" s="158" t="str">
        <f t="shared" si="15"/>
        <v>Kalendertag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5" t="s">
        <v>576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119" priority="28">
      <formula>IF(E$20&lt;=$F$18,1,0)</formula>
    </cfRule>
  </conditionalFormatting>
  <conditionalFormatting sqref="E32:N36">
    <cfRule type="expression" dxfId="118" priority="27">
      <formula>IF(E$30&lt;=$F$28,1,0)</formula>
    </cfRule>
  </conditionalFormatting>
  <conditionalFormatting sqref="E26:F26">
    <cfRule type="expression" dxfId="117" priority="26">
      <formula>IF(E$20&lt;=$F$18,1,0)</formula>
    </cfRule>
  </conditionalFormatting>
  <conditionalFormatting sqref="E26:N26">
    <cfRule type="expression" dxfId="116" priority="25">
      <formula>IF(E$20&lt;=$F$18,1,0)</formula>
    </cfRule>
  </conditionalFormatting>
  <conditionalFormatting sqref="E56:N59">
    <cfRule type="expression" dxfId="115" priority="22">
      <formula>IF(E$54&lt;=$F$52,1,0)</formula>
    </cfRule>
  </conditionalFormatting>
  <conditionalFormatting sqref="E60:N60">
    <cfRule type="expression" dxfId="114" priority="21">
      <formula>IF(E$54&lt;=$F$52,1,0)</formula>
    </cfRule>
  </conditionalFormatting>
  <conditionalFormatting sqref="E66:N68">
    <cfRule type="expression" dxfId="113" priority="15">
      <formula>IF(E$64&lt;=$F$62,1,0)</formula>
    </cfRule>
  </conditionalFormatting>
  <conditionalFormatting sqref="E65:N68 E70:N70">
    <cfRule type="expression" dxfId="112" priority="13">
      <formula>IF(E$64&gt;$F$62,1,0)</formula>
    </cfRule>
  </conditionalFormatting>
  <conditionalFormatting sqref="E56:N60">
    <cfRule type="expression" dxfId="111" priority="12">
      <formula>IF(E$54&gt;$F$52,1,0)</formula>
    </cfRule>
  </conditionalFormatting>
  <conditionalFormatting sqref="E21:N26">
    <cfRule type="expression" dxfId="110" priority="11">
      <formula>IF(E$20&gt;$F$18,1,0)</formula>
    </cfRule>
  </conditionalFormatting>
  <conditionalFormatting sqref="E32:N36">
    <cfRule type="expression" dxfId="109" priority="10">
      <formula>IF(E$30&gt;$F$28,1,0)</formula>
    </cfRule>
  </conditionalFormatting>
  <conditionalFormatting sqref="H11 H8:H9">
    <cfRule type="expression" dxfId="108" priority="9">
      <formula>IF($F$9=1,1,0)</formula>
    </cfRule>
  </conditionalFormatting>
  <conditionalFormatting sqref="E55:N55">
    <cfRule type="expression" dxfId="107" priority="8">
      <formula>IF(E$54&gt;$F$52,1,0)</formula>
    </cfRule>
  </conditionalFormatting>
  <conditionalFormatting sqref="E31:N31">
    <cfRule type="expression" dxfId="106" priority="7">
      <formula>IF(E$30&gt;$F$28,1,0)</formula>
    </cfRule>
  </conditionalFormatting>
  <conditionalFormatting sqref="E70:N70">
    <cfRule type="expression" dxfId="105" priority="6">
      <formula>IF(E$64&lt;=$F$62,1,0)</formula>
    </cfRule>
  </conditionalFormatting>
  <conditionalFormatting sqref="H10">
    <cfRule type="expression" dxfId="104" priority="5">
      <formula>IF($F$9=1,1,0)</formula>
    </cfRule>
  </conditionalFormatting>
  <conditionalFormatting sqref="E69:N69">
    <cfRule type="expression" dxfId="103" priority="2">
      <formula>IF(E$64&lt;=$F$62,1,0)</formula>
    </cfRule>
  </conditionalFormatting>
  <conditionalFormatting sqref="E69:N69">
    <cfRule type="expression" dxfId="102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F25:N25 I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Energienetze Mittelrhein GmbH &amp; Co. KG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L-Gas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9870047700009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5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2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#02'!F10)</f>
        <v>Bad Neuenahr-Ahrweiler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580</v>
      </c>
      <c r="D13" s="343"/>
      <c r="E13" s="343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524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577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5" t="s">
        <v>576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101" priority="18">
      <formula>IF(E$20&lt;=$F$18,1,0)</formula>
    </cfRule>
  </conditionalFormatting>
  <conditionalFormatting sqref="E32:N36">
    <cfRule type="expression" dxfId="100" priority="17">
      <formula>IF(E$30&lt;=$F$28,1,0)</formula>
    </cfRule>
  </conditionalFormatting>
  <conditionalFormatting sqref="E26:F26">
    <cfRule type="expression" dxfId="99" priority="16">
      <formula>IF(E$20&lt;=$F$18,1,0)</formula>
    </cfRule>
  </conditionalFormatting>
  <conditionalFormatting sqref="E26:N26">
    <cfRule type="expression" dxfId="98" priority="15">
      <formula>IF(E$20&lt;=$F$18,1,0)</formula>
    </cfRule>
  </conditionalFormatting>
  <conditionalFormatting sqref="E56:N59">
    <cfRule type="expression" dxfId="97" priority="14">
      <formula>IF(E$54&lt;=$F$52,1,0)</formula>
    </cfRule>
  </conditionalFormatting>
  <conditionalFormatting sqref="E60:N60">
    <cfRule type="expression" dxfId="96" priority="13">
      <formula>IF(E$54&lt;=$F$52,1,0)</formula>
    </cfRule>
  </conditionalFormatting>
  <conditionalFormatting sqref="E66:N68">
    <cfRule type="expression" dxfId="95" priority="12">
      <formula>IF(E$64&lt;=$F$62,1,0)</formula>
    </cfRule>
  </conditionalFormatting>
  <conditionalFormatting sqref="E65:N68 E70:N70">
    <cfRule type="expression" dxfId="94" priority="11">
      <formula>IF(E$64&gt;$F$62,1,0)</formula>
    </cfRule>
  </conditionalFormatting>
  <conditionalFormatting sqref="E56:N60">
    <cfRule type="expression" dxfId="93" priority="10">
      <formula>IF(E$54&gt;$F$52,1,0)</formula>
    </cfRule>
  </conditionalFormatting>
  <conditionalFormatting sqref="E21:N26">
    <cfRule type="expression" dxfId="92" priority="9">
      <formula>IF(E$20&gt;$F$18,1,0)</formula>
    </cfRule>
  </conditionalFormatting>
  <conditionalFormatting sqref="E32:N36">
    <cfRule type="expression" dxfId="91" priority="8">
      <formula>IF(E$30&gt;$F$28,1,0)</formula>
    </cfRule>
  </conditionalFormatting>
  <conditionalFormatting sqref="H11 H8:H9">
    <cfRule type="expression" dxfId="90" priority="7">
      <formula>IF($F$9=1,1,0)</formula>
    </cfRule>
  </conditionalFormatting>
  <conditionalFormatting sqref="E55:N55">
    <cfRule type="expression" dxfId="89" priority="6">
      <formula>IF(E$54&gt;$F$52,1,0)</formula>
    </cfRule>
  </conditionalFormatting>
  <conditionalFormatting sqref="E31:N31">
    <cfRule type="expression" dxfId="88" priority="5">
      <formula>IF(E$30&gt;$F$28,1,0)</formula>
    </cfRule>
  </conditionalFormatting>
  <conditionalFormatting sqref="E70:N70">
    <cfRule type="expression" dxfId="87" priority="4">
      <formula>IF(E$64&lt;=$F$62,1,0)</formula>
    </cfRule>
  </conditionalFormatting>
  <conditionalFormatting sqref="H10">
    <cfRule type="expression" dxfId="86" priority="3">
      <formula>IF($F$9=1,1,0)</formula>
    </cfRule>
  </conditionalFormatting>
  <conditionalFormatting sqref="E69:N69">
    <cfRule type="expression" dxfId="85" priority="2">
      <formula>IF(E$64&lt;=$F$62,1,0)</formula>
    </cfRule>
  </conditionalFormatting>
  <conditionalFormatting sqref="E69:N69">
    <cfRule type="expression" dxfId="84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topLeftCell="A4" zoomScale="70" zoomScaleNormal="70" workbookViewId="0">
      <selection activeCell="H22" sqref="H22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Energienetze Mittelrhein GmbH &amp; Co. KG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L-Gas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9870047700009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5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2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 (2)'!F10)</f>
        <v>Bad Neuenahr-Ahrweiler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580</v>
      </c>
      <c r="D13" s="343"/>
      <c r="E13" s="343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680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342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34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680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UBIMET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675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103490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UBIMET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Bad Neuenahr-Ahrweiler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103490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si="9"/>
        <v>Kalendertag</v>
      </c>
      <c r="G68" s="158" t="str">
        <f t="shared" si="9"/>
        <v>Kalendertag</v>
      </c>
      <c r="H68" s="158" t="str">
        <f t="shared" si="9"/>
        <v>Kalendertag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5" t="s">
        <v>576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83" priority="18">
      <formula>IF(E$20&lt;=$F$18,1,0)</formula>
    </cfRule>
  </conditionalFormatting>
  <conditionalFormatting sqref="E32:N36">
    <cfRule type="expression" dxfId="82" priority="17">
      <formula>IF(E$30&lt;=$F$28,1,0)</formula>
    </cfRule>
  </conditionalFormatting>
  <conditionalFormatting sqref="E26:F26">
    <cfRule type="expression" dxfId="81" priority="16">
      <formula>IF(E$20&lt;=$F$18,1,0)</formula>
    </cfRule>
  </conditionalFormatting>
  <conditionalFormatting sqref="E26:N26">
    <cfRule type="expression" dxfId="80" priority="15">
      <formula>IF(E$20&lt;=$F$18,1,0)</formula>
    </cfRule>
  </conditionalFormatting>
  <conditionalFormatting sqref="E56:N59">
    <cfRule type="expression" dxfId="79" priority="14">
      <formula>IF(E$54&lt;=$F$52,1,0)</formula>
    </cfRule>
  </conditionalFormatting>
  <conditionalFormatting sqref="E60:N60">
    <cfRule type="expression" dxfId="78" priority="13">
      <formula>IF(E$54&lt;=$F$52,1,0)</formula>
    </cfRule>
  </conditionalFormatting>
  <conditionalFormatting sqref="E66:N68">
    <cfRule type="expression" dxfId="77" priority="12">
      <formula>IF(E$64&lt;=$F$62,1,0)</formula>
    </cfRule>
  </conditionalFormatting>
  <conditionalFormatting sqref="E65:N68 E70:N70">
    <cfRule type="expression" dxfId="76" priority="11">
      <formula>IF(E$64&gt;$F$62,1,0)</formula>
    </cfRule>
  </conditionalFormatting>
  <conditionalFormatting sqref="E56:N60">
    <cfRule type="expression" dxfId="75" priority="10">
      <formula>IF(E$54&gt;$F$52,1,0)</formula>
    </cfRule>
  </conditionalFormatting>
  <conditionalFormatting sqref="E21:N26">
    <cfRule type="expression" dxfId="74" priority="9">
      <formula>IF(E$20&gt;$F$18,1,0)</formula>
    </cfRule>
  </conditionalFormatting>
  <conditionalFormatting sqref="E32:N36">
    <cfRule type="expression" dxfId="73" priority="8">
      <formula>IF(E$30&gt;$F$28,1,0)</formula>
    </cfRule>
  </conditionalFormatting>
  <conditionalFormatting sqref="H11 H8:H9">
    <cfRule type="expression" dxfId="72" priority="7">
      <formula>IF($F$9=1,1,0)</formula>
    </cfRule>
  </conditionalFormatting>
  <conditionalFormatting sqref="E55:N55">
    <cfRule type="expression" dxfId="71" priority="6">
      <formula>IF(E$54&gt;$F$52,1,0)</formula>
    </cfRule>
  </conditionalFormatting>
  <conditionalFormatting sqref="E31:N31">
    <cfRule type="expression" dxfId="70" priority="5">
      <formula>IF(E$30&gt;$F$28,1,0)</formula>
    </cfRule>
  </conditionalFormatting>
  <conditionalFormatting sqref="E70:N70">
    <cfRule type="expression" dxfId="69" priority="4">
      <formula>IF(E$64&lt;=$F$62,1,0)</formula>
    </cfRule>
  </conditionalFormatting>
  <conditionalFormatting sqref="H10">
    <cfRule type="expression" dxfId="68" priority="3">
      <formula>IF($F$9=1,1,0)</formula>
    </cfRule>
  </conditionalFormatting>
  <conditionalFormatting sqref="E69:N69">
    <cfRule type="expression" dxfId="67" priority="2">
      <formula>IF(E$64&lt;=$F$62,1,0)</formula>
    </cfRule>
  </conditionalFormatting>
  <conditionalFormatting sqref="E69:N69">
    <cfRule type="expression" dxfId="66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F24" sqref="F24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Energienetze Mittelrhein GmbH &amp; Co. KG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L-Gas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9870047700009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5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3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 (3)'!F10)</f>
        <v>Hümmerich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580</v>
      </c>
      <c r="D13" s="343"/>
      <c r="E13" s="343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680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342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34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680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UBIMET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676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102362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UBIMET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Hümmerich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102362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si="9"/>
        <v>Kalendertag</v>
      </c>
      <c r="G68" s="158" t="str">
        <f t="shared" si="9"/>
        <v>Kalendertag</v>
      </c>
      <c r="H68" s="158" t="str">
        <f t="shared" si="9"/>
        <v>Kalendertag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5" t="s">
        <v>576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65" priority="18">
      <formula>IF(E$20&lt;=$F$18,1,0)</formula>
    </cfRule>
  </conditionalFormatting>
  <conditionalFormatting sqref="E32:N36">
    <cfRule type="expression" dxfId="64" priority="17">
      <formula>IF(E$30&lt;=$F$28,1,0)</formula>
    </cfRule>
  </conditionalFormatting>
  <conditionalFormatting sqref="E26:F26">
    <cfRule type="expression" dxfId="63" priority="16">
      <formula>IF(E$20&lt;=$F$18,1,0)</formula>
    </cfRule>
  </conditionalFormatting>
  <conditionalFormatting sqref="E26:N26">
    <cfRule type="expression" dxfId="62" priority="15">
      <formula>IF(E$20&lt;=$F$18,1,0)</formula>
    </cfRule>
  </conditionalFormatting>
  <conditionalFormatting sqref="E56:N59">
    <cfRule type="expression" dxfId="61" priority="14">
      <formula>IF(E$54&lt;=$F$52,1,0)</formula>
    </cfRule>
  </conditionalFormatting>
  <conditionalFormatting sqref="E60:N60">
    <cfRule type="expression" dxfId="60" priority="13">
      <formula>IF(E$54&lt;=$F$52,1,0)</formula>
    </cfRule>
  </conditionalFormatting>
  <conditionalFormatting sqref="E66:N68">
    <cfRule type="expression" dxfId="59" priority="12">
      <formula>IF(E$64&lt;=$F$62,1,0)</formula>
    </cfRule>
  </conditionalFormatting>
  <conditionalFormatting sqref="E65:N68 E70:N70">
    <cfRule type="expression" dxfId="58" priority="11">
      <formula>IF(E$64&gt;$F$62,1,0)</formula>
    </cfRule>
  </conditionalFormatting>
  <conditionalFormatting sqref="E56:N60">
    <cfRule type="expression" dxfId="57" priority="10">
      <formula>IF(E$54&gt;$F$52,1,0)</formula>
    </cfRule>
  </conditionalFormatting>
  <conditionalFormatting sqref="E21:N26">
    <cfRule type="expression" dxfId="56" priority="9">
      <formula>IF(E$20&gt;$F$18,1,0)</formula>
    </cfRule>
  </conditionalFormatting>
  <conditionalFormatting sqref="E32:N36">
    <cfRule type="expression" dxfId="55" priority="8">
      <formula>IF(E$30&gt;$F$28,1,0)</formula>
    </cfRule>
  </conditionalFormatting>
  <conditionalFormatting sqref="H11 H8:H9">
    <cfRule type="expression" dxfId="54" priority="7">
      <formula>IF($F$9=1,1,0)</formula>
    </cfRule>
  </conditionalFormatting>
  <conditionalFormatting sqref="E55:N55">
    <cfRule type="expression" dxfId="53" priority="6">
      <formula>IF(E$54&gt;$F$52,1,0)</formula>
    </cfRule>
  </conditionalFormatting>
  <conditionalFormatting sqref="E31:N31">
    <cfRule type="expression" dxfId="52" priority="5">
      <formula>IF(E$30&gt;$F$28,1,0)</formula>
    </cfRule>
  </conditionalFormatting>
  <conditionalFormatting sqref="E70:N70">
    <cfRule type="expression" dxfId="51" priority="4">
      <formula>IF(E$64&lt;=$F$62,1,0)</formula>
    </cfRule>
  </conditionalFormatting>
  <conditionalFormatting sqref="H10">
    <cfRule type="expression" dxfId="50" priority="3">
      <formula>IF($F$9=1,1,0)</formula>
    </cfRule>
  </conditionalFormatting>
  <conditionalFormatting sqref="E69:N69">
    <cfRule type="expression" dxfId="49" priority="2">
      <formula>IF(E$64&lt;=$F$62,1,0)</formula>
    </cfRule>
  </conditionalFormatting>
  <conditionalFormatting sqref="E69:N69">
    <cfRule type="expression" dxfId="48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G23" sqref="G23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Energienetze Mittelrhein GmbH &amp; Co. KG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L-Gas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9870047700009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5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4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 (4)'!F10)</f>
        <v>Montabaur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580</v>
      </c>
      <c r="D13" s="343"/>
      <c r="E13" s="343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680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342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34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680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UBIMET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677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103340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UBIMET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Montabaur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103340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si="9"/>
        <v>Kalendertag</v>
      </c>
      <c r="G68" s="158" t="str">
        <f t="shared" si="9"/>
        <v>Kalendertag</v>
      </c>
      <c r="H68" s="158" t="str">
        <f t="shared" si="9"/>
        <v>Kalendertag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5" t="s">
        <v>576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18">
      <formula>IF(E$20&lt;=$F$18,1,0)</formula>
    </cfRule>
  </conditionalFormatting>
  <conditionalFormatting sqref="E32:N36">
    <cfRule type="expression" dxfId="46" priority="17">
      <formula>IF(E$30&lt;=$F$28,1,0)</formula>
    </cfRule>
  </conditionalFormatting>
  <conditionalFormatting sqref="E26:F26">
    <cfRule type="expression" dxfId="45" priority="16">
      <formula>IF(E$20&lt;=$F$18,1,0)</formula>
    </cfRule>
  </conditionalFormatting>
  <conditionalFormatting sqref="E26:N26">
    <cfRule type="expression" dxfId="44" priority="15">
      <formula>IF(E$20&lt;=$F$18,1,0)</formula>
    </cfRule>
  </conditionalFormatting>
  <conditionalFormatting sqref="E56:N59">
    <cfRule type="expression" dxfId="43" priority="14">
      <formula>IF(E$54&lt;=$F$52,1,0)</formula>
    </cfRule>
  </conditionalFormatting>
  <conditionalFormatting sqref="E60:N60">
    <cfRule type="expression" dxfId="42" priority="13">
      <formula>IF(E$54&lt;=$F$52,1,0)</formula>
    </cfRule>
  </conditionalFormatting>
  <conditionalFormatting sqref="E66:N68">
    <cfRule type="expression" dxfId="41" priority="12">
      <formula>IF(E$64&lt;=$F$62,1,0)</formula>
    </cfRule>
  </conditionalFormatting>
  <conditionalFormatting sqref="E65:N68 E70:N70">
    <cfRule type="expression" dxfId="40" priority="11">
      <formula>IF(E$64&gt;$F$62,1,0)</formula>
    </cfRule>
  </conditionalFormatting>
  <conditionalFormatting sqref="E56:N60">
    <cfRule type="expression" dxfId="39" priority="10">
      <formula>IF(E$54&gt;$F$52,1,0)</formula>
    </cfRule>
  </conditionalFormatting>
  <conditionalFormatting sqref="E21:N26">
    <cfRule type="expression" dxfId="38" priority="9">
      <formula>IF(E$20&gt;$F$18,1,0)</formula>
    </cfRule>
  </conditionalFormatting>
  <conditionalFormatting sqref="E32:N36">
    <cfRule type="expression" dxfId="37" priority="8">
      <formula>IF(E$30&gt;$F$28,1,0)</formula>
    </cfRule>
  </conditionalFormatting>
  <conditionalFormatting sqref="H11 H8:H9">
    <cfRule type="expression" dxfId="36" priority="7">
      <formula>IF($F$9=1,1,0)</formula>
    </cfRule>
  </conditionalFormatting>
  <conditionalFormatting sqref="E55:N55">
    <cfRule type="expression" dxfId="35" priority="6">
      <formula>IF(E$54&gt;$F$52,1,0)</formula>
    </cfRule>
  </conditionalFormatting>
  <conditionalFormatting sqref="E31:N31">
    <cfRule type="expression" dxfId="34" priority="5">
      <formula>IF(E$30&gt;$F$28,1,0)</formula>
    </cfRule>
  </conditionalFormatting>
  <conditionalFormatting sqref="E70:N70">
    <cfRule type="expression" dxfId="33" priority="4">
      <formula>IF(E$64&lt;=$F$62,1,0)</formula>
    </cfRule>
  </conditionalFormatting>
  <conditionalFormatting sqref="H10">
    <cfRule type="expression" dxfId="32" priority="3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6" sqref="J16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Energienetze Mittelrhein GmbH &amp; Co. KG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L-Gas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9870047700009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5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5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 (5)'!F10)</f>
        <v>Bad Marienberg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580</v>
      </c>
      <c r="D13" s="343"/>
      <c r="E13" s="343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680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342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34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680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UBIMET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678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105260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UBIMET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Bad Marienberg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105260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si="9"/>
        <v>Kalendertag</v>
      </c>
      <c r="G68" s="158" t="str">
        <f t="shared" si="9"/>
        <v>Kalendertag</v>
      </c>
      <c r="H68" s="158" t="str">
        <f t="shared" si="9"/>
        <v>Kalendertag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5" t="s">
        <v>576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</vt:i4>
      </vt:variant>
    </vt:vector>
  </HeadingPairs>
  <TitlesOfParts>
    <vt:vector size="14" baseType="lpstr">
      <vt:lpstr>Info</vt:lpstr>
      <vt:lpstr>Netzbetreiber</vt:lpstr>
      <vt:lpstr>SLP-Verfahren</vt:lpstr>
      <vt:lpstr>SLP-Temp-Gebiet #01</vt:lpstr>
      <vt:lpstr>SLP-Temp-Gebiet #02</vt:lpstr>
      <vt:lpstr>SLP-Temp-Gebiet #01 (2)</vt:lpstr>
      <vt:lpstr>SLP-Temp-Gebiet #01 (3)</vt:lpstr>
      <vt:lpstr>SLP-Temp-Gebiet #01 (4)</vt:lpstr>
      <vt:lpstr>SLP-Temp-Gebiet #01 (5)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Haberstock, Steffen</cp:lastModifiedBy>
  <cp:lastPrinted>2015-03-20T22:59:10Z</cp:lastPrinted>
  <dcterms:created xsi:type="dcterms:W3CDTF">2015-01-15T05:25:41Z</dcterms:created>
  <dcterms:modified xsi:type="dcterms:W3CDTF">2019-12-09T07:49:47Z</dcterms:modified>
</cp:coreProperties>
</file>