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evm.org\daten\enm\NW\NW-D\Gas\"/>
    </mc:Choice>
  </mc:AlternateContent>
  <bookViews>
    <workbookView xWindow="240" yWindow="1035" windowWidth="15600" windowHeight="633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F12" i="7" l="1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G63" i="18"/>
  <c r="F53" i="18"/>
  <c r="M63" i="18"/>
  <c r="I53" i="18"/>
  <c r="N53" i="18"/>
  <c r="E53" i="18"/>
  <c r="J53" i="18"/>
  <c r="F63" i="18"/>
  <c r="K63" i="18"/>
  <c r="D22" i="18"/>
  <c r="J21" i="18" s="1"/>
  <c r="G53" i="18"/>
  <c r="D56" i="18" s="1"/>
  <c r="J55" i="18" s="1"/>
  <c r="M53" i="18"/>
  <c r="I63" i="18"/>
  <c r="N63" i="18"/>
  <c r="N21" i="18"/>
  <c r="M21" i="18"/>
  <c r="I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H21" i="18" l="1"/>
  <c r="F21" i="18"/>
  <c r="L21" i="18"/>
  <c r="E31" i="18"/>
  <c r="D66" i="18"/>
  <c r="K65" i="18" s="1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X12" i="7" l="1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4" i="7" l="1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H14" i="7"/>
  <c r="P12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I20" i="7"/>
  <c r="F19" i="7"/>
  <c r="I18" i="7"/>
  <c r="K17" i="7"/>
  <c r="M16" i="7"/>
  <c r="O15" i="7"/>
  <c r="F15" i="7"/>
  <c r="O13" i="7"/>
  <c r="F13" i="7"/>
  <c r="I12" i="7"/>
  <c r="N13" i="7"/>
  <c r="L12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H13" i="7"/>
  <c r="N12" i="7"/>
  <c r="J12" i="7"/>
  <c r="I24" i="7"/>
  <c r="O23" i="7"/>
  <c r="K23" i="7"/>
  <c r="F23" i="7"/>
  <c r="M22" i="7"/>
  <c r="I22" i="7"/>
  <c r="O21" i="7"/>
  <c r="K21" i="7"/>
  <c r="F21" i="7"/>
  <c r="M20" i="7"/>
  <c r="O19" i="7"/>
  <c r="K19" i="7"/>
  <c r="M18" i="7"/>
  <c r="O17" i="7"/>
  <c r="F17" i="7"/>
  <c r="I16" i="7"/>
  <c r="K15" i="7"/>
  <c r="M14" i="7"/>
  <c r="I14" i="7"/>
  <c r="K13" i="7"/>
  <c r="M12" i="7"/>
  <c r="L14" i="7"/>
  <c r="J13" i="7"/>
  <c r="H12" i="7"/>
  <c r="M24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<sst xmlns="http://schemas.openxmlformats.org/spreadsheetml/2006/main" count="1373" uniqueCount="678">
  <si>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</si>
  <si>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</si>
  <si>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</si>
  <si>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</si>
  <si>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</si>
  <si>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</si>
  <si>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</si>
  <si>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</si>
  <si>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</si>
  <si>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</si>
  <si>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</si>
  <si>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</si>
  <si>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</si>
  <si>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</si>
  <si>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</si>
  <si>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</si>
  <si>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</si>
  <si>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</si>
  <si>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</si>
  <si>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</si>
  <si>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</si>
  <si>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</si>
  <si>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</si>
  <si>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</si>
  <si>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</si>
  <si>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</si>
  <si>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</si>
  <si>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</si>
  <si>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</si>
  <si>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</si>
  <si>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</si>
  <si>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</si>
  <si>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</si>
  <si>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</si>
  <si>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</si>
  <si>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</si>
  <si>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</si>
  <si>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</si>
  <si>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</si>
  <si>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</si>
  <si>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</si>
  <si>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</si>
  <si>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</si>
  <si>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</si>
  <si>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</si>
  <si>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</si>
  <si>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</si>
  <si>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</si>
  <si>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</si>
  <si>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</si>
  <si>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</si>
  <si>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</si>
  <si>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</si>
  <si>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</si>
  <si>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</si>
  <si>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</si>
  <si>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</si>
  <si>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</si>
  <si>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</si>
  <si>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</si>
  <si>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</si>
  <si>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</si>
  <si>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</si>
  <si>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</si>
  <si>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</si>
  <si>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</si>
  <si>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</si>
  <si>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</si>
  <si>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</si>
  <si>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</si>
  <si>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</si>
  <si>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</si>
  <si>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</si>
  <si>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</si>
  <si>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</si>
  <si>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</si>
  <si>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</si>
  <si>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</si>
  <si>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</si>
  <si>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</si>
  <si>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</si>
  <si>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</si>
  <si>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</si>
  <si>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</si>
  <si>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</si>
  <si>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</si>
  <si>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</si>
  <si>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</si>
  <si>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</si>
  <si>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</si>
  <si>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</si>
  <si>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</si>
  <si>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</si>
  <si>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</si>
  <si>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</si>
  <si>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</si>
  <si>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</si>
  <si>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</si>
  <si>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</si>
  <si>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</si>
  <si>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</si>
  <si>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</si>
  <si>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</si>
  <si>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</si>
  <si>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</si>
  <si>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</si>
  <si>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</si>
  <si>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</si>
  <si>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</si>
  <si>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</si>
  <si>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</si>
  <si>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</si>
  <si>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</si>
  <si>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</si>
  <si>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</si>
  <si>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</si>
  <si>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</si>
  <si>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</si>
  <si>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</si>
  <si>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</si>
  <si>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</si>
  <si>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</si>
  <si>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</si>
  <si>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</si>
  <si>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</si>
  <si>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</si>
  <si>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</si>
  <si>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</si>
  <si>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</si>
  <si>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</si>
  <si>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</si>
  <si>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</si>
  <si>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</si>
  <si>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</si>
  <si>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</si>
  <si>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</si>
  <si>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</si>
  <si>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</si>
  <si>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</si>
  <si>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</si>
  <si>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</si>
  <si>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</si>
  <si>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</si>
  <si>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</si>
  <si>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</si>
  <si>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</si>
  <si>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</si>
  <si>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</si>
  <si>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</si>
  <si>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</si>
  <si>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</si>
  <si>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</si>
  <si>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</si>
  <si>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</si>
  <si>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</si>
  <si>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</si>
  <si>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</si>
  <si>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</si>
  <si>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</si>
  <si>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</si>
  <si>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</si>
  <si>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</si>
  <si>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</si>
  <si>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</si>
  <si>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</si>
  <si>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</si>
  <si>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</si>
  <si>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</si>
  <si>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</si>
  <si>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</si>
  <si>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</si>
  <si>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</si>
  <si>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</si>
  <si>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</si>
  <si>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</si>
  <si>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</si>
  <si>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</si>
  <si>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</si>
  <si>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</si>
  <si>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</si>
  <si>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</si>
  <si>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</si>
  <si>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</si>
  <si>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</si>
  <si>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</si>
  <si>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</si>
  <si>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</si>
  <si>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</si>
  <si>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</si>
  <si>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</si>
  <si>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</si>
  <si>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</si>
  <si>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</si>
  <si>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</si>
  <si>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</si>
  <si>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</si>
  <si>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</si>
  <si>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</si>
  <si>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</si>
  <si>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</si>
  <si>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</si>
  <si>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</si>
  <si>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</si>
  <si>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</si>
  <si>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</si>
  <si>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</si>
  <si>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</si>
  <si>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</si>
  <si>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</si>
  <si>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</si>
  <si>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</si>
  <si>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</si>
  <si>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</si>
  <si>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</si>
  <si>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</si>
  <si>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</si>
  <si>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</si>
  <si>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</si>
  <si>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</si>
  <si>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</si>
  <si>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</si>
  <si>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</si>
  <si>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</si>
  <si>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</si>
  <si>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</si>
  <si>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</si>
  <si>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</si>
  <si>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</si>
  <si>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</si>
  <si>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</si>
  <si>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</si>
  <si>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</si>
  <si>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</si>
  <si>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</si>
  <si>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</si>
  <si>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</si>
  <si>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</si>
  <si>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</si>
  <si>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</si>
  <si>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</si>
  <si>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</si>
  <si>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</si>
  <si>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</si>
  <si>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</si>
  <si>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</si>
  <si>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</si>
  <si>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</si>
  <si>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</si>
  <si>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</si>
  <si>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</si>
  <si>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</si>
  <si>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</si>
  <si>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</si>
  <si>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</si>
  <si>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</si>
  <si>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</si>
  <si>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</si>
  <si>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</si>
  <si>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</si>
  <si>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</si>
  <si>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</si>
  <si>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</si>
  <si>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</si>
  <si>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</si>
  <si>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</si>
  <si>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</si>
  <si>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</si>
  <si>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</si>
  <si>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</si>
  <si>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</si>
  <si>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</si>
  <si>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</si>
  <si>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</si>
  <si>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</si>
  <si>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</si>
  <si>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</si>
  <si>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</si>
  <si>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</si>
  <si>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</si>
  <si>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</si>
  <si>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</si>
  <si>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</si>
  <si>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</si>
  <si>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</si>
  <si>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</si>
  <si>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</si>
  <si>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</si>
  <si>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</si>
  <si>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</si>
  <si>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</si>
  <si>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</si>
  <si>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</si>
  <si>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</si>
  <si>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</si>
  <si>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</si>
  <si>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</si>
  <si>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</si>
  <si>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</si>
  <si>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</si>
  <si>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</si>
  <si>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</si>
  <si>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</si>
  <si>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</si>
  <si>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</si>
  <si>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</si>
  <si>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</si>
  <si>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</si>
  <si>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</si>
  <si>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</si>
  <si>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</si>
  <si>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</si>
  <si>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</si>
  <si>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</si>
  <si>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</si>
  <si>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</si>
  <si>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</si>
  <si>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</si>
  <si>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</si>
  <si>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</si>
  <si>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</si>
  <si>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</si>
  <si>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</si>
  <si>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</si>
  <si>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</si>
  <si>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</si>
  <si>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</si>
  <si>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</si>
  <si>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</si>
  <si>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</si>
  <si>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</si>
  <si>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</si>
  <si>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</si>
  <si>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</si>
  <si>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</si>
  <si>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</si>
  <si>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</si>
  <si>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</si>
  <si>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</si>
  <si>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</si>
  <si>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</si>
  <si>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</si>
  <si>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</si>
  <si>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</si>
  <si>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</si>
  <si>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</si>
  <si>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</si>
  <si>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</si>
  <si>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</si>
  <si>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</si>
  <si>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</si>
  <si>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</si>
  <si>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</si>
  <si>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</si>
  <si>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</si>
  <si>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</si>
  <si>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</si>
  <si>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</si>
  <si>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</si>
  <si>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</si>
  <si>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</si>
  <si>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</si>
  <si>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</si>
  <si>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</si>
  <si>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</si>
  <si>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</si>
  <si>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</si>
  <si>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</si>
  <si>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</si>
  <si>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</si>
  <si>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</si>
  <si>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</si>
  <si>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</si>
  <si>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</si>
  <si>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</si>
  <si>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</si>
  <si>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</si>
  <si>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</si>
  <si>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</si>
  <si>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</si>
  <si>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</si>
  <si>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</si>
  <si>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</si>
  <si>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</si>
  <si>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</si>
  <si>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</si>
  <si>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</si>
  <si>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</si>
  <si>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</si>
  <si>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</si>
  <si>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</si>
  <si>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</si>
  <si>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</si>
  <si>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</si>
  <si>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</si>
  <si>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</si>
  <si>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</si>
  <si>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</si>
  <si>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</si>
  <si>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</si>
  <si>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</si>
  <si>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</si>
  <si>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</si>
  <si>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</si>
  <si>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</si>
  <si>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</si>
  <si>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</si>
  <si>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</si>
  <si>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</si>
  <si>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</si>
  <si>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</si>
  <si>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</si>
  <si>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</si>
  <si>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</si>
  <si>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</si>
  <si>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</si>
  <si>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</si>
  <si>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</si>
  <si>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</si>
  <si>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</si>
  <si>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</si>
  <si>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</si>
  <si>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</si>
  <si>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</si>
  <si>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</si>
  <si>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</si>
  <si>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</si>
  <si>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</si>
  <si>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</si>
  <si>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</si>
  <si>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</si>
  <si>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</si>
  <si>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</si>
  <si>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</si>
  <si>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</si>
  <si>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</si>
  <si>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</si>
  <si>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</si>
  <si>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</si>
  <si>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</si>
  <si>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</si>
  <si>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</si>
  <si>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</si>
  <si>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</si>
  <si>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</si>
  <si>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</si>
  <si>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</si>
  <si>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</si>
  <si>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</si>
  <si>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</si>
  <si>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</si>
  <si>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</si>
  <si>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</si>
  <si>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</si>
  <si>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</si>
  <si>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</si>
  <si>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</si>
  <si>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</si>
  <si>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</si>
  <si>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</si>
  <si>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</si>
  <si>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</si>
  <si>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</si>
  <si>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</si>
  <si>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</si>
  <si>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</si>
  <si>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</si>
  <si>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</si>
  <si>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</si>
  <si>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</si>
  <si>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</si>
  <si>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</si>
  <si>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</si>
  <si>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</si>
  <si>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</si>
  <si>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</si>
  <si>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</si>
  <si>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</si>
  <si>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</si>
  <si>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</si>
  <si>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</si>
  <si>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</si>
  <si>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</si>
  <si>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</si>
  <si>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</si>
  <si>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</si>
  <si>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</si>
  <si>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</si>
  <si>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</si>
  <si>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</si>
  <si>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</si>
  <si>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</si>
  <si>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</si>
  <si>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</si>
  <si>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</si>
  <si>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</si>
  <si>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</si>
  <si>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</si>
  <si>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</si>
  <si>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</si>
  <si>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</si>
  <si>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</si>
  <si>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</si>
  <si>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</si>
  <si>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</si>
  <si>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</si>
  <si>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</si>
  <si>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</si>
  <si>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</si>
  <si>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</si>
  <si>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</si>
  <si>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</si>
  <si>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</si>
  <si>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</si>
  <si>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</si>
  <si>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</si>
  <si>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</si>
  <si>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</si>
  <si>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</si>
  <si>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</si>
  <si>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</si>
  <si>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</si>
  <si>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</si>
  <si>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</si>
  <si>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</si>
  <si>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</si>
  <si>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</si>
  <si>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</si>
  <si>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</si>
  <si>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</si>
  <si>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</si>
  <si>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</si>
  <si>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</si>
  <si>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</si>
  <si>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</si>
  <si>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</si>
  <si>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</si>
  <si>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</si>
  <si>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</si>
  <si>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</si>
  <si>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</si>
  <si>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</si>
  <si>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</si>
  <si>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</si>
  <si>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</si>
  <si>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</si>
  <si>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</si>
  <si>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</si>
  <si>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</si>
  <si>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</si>
  <si>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</si>
  <si>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</si>
  <si>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</si>
  <si>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</si>
  <si>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</si>
  <si>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</si>
  <si>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</si>
  <si>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</si>
  <si>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</si>
  <si>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</si>
  <si>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</si>
  <si>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</si>
  <si>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</si>
  <si>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</si>
  <si>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</si>
  <si>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</si>
  <si>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</si>
  <si>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</si>
  <si>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</si>
  <si>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</si>
  <si>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</si>
  <si>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</si>
  <si>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</si>
  <si>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</si>
  <si>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</si>
  <si>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</si>
  <si>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</si>
  <si>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</si>
  <si>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</si>
  <si>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</si>
  <si>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</si>
  <si>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</si>
  <si>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</si>
  <si>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</si>
  <si>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</si>
  <si>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</si>
  <si>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</si>
  <si>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</si>
  <si>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</si>
  <si>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</si>
  <si>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</si>
  <si>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</si>
  <si>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</si>
  <si>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</si>
  <si>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</si>
  <si>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</si>
  <si>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</si>
  <si>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</si>
  <si>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</si>
  <si>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</si>
  <si>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</si>
  <si>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</si>
  <si>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</si>
  <si>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</si>
  <si>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</si>
  <si>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</si>
  <si>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</si>
  <si>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</si>
  <si>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</si>
  <si>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</si>
  <si>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</si>
  <si>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</si>
  <si>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</si>
  <si>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</si>
  <si>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</si>
  <si>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</si>
  <si>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</si>
  <si>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</si>
  <si>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</si>
  <si>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</si>
  <si>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</si>
  <si>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</si>
  <si>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</si>
  <si>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</si>
  <si>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</si>
  <si>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</si>
  <si>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</si>
  <si>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</si>
  <si>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</si>
  <si>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</si>
  <si>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</si>
  <si>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</si>
  <si>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</si>
  <si>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</si>
  <si>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</si>
  <si>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</si>
  <si>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</si>
  <si>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</si>
  <si>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</si>
  <si>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</si>
  <si>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</si>
  <si>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</si>
  <si>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</si>
  <si>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</si>
  <si>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</si>
  <si>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</si>
  <si>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</si>
  <si>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</si>
  <si>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</si>
  <si>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</si>
  <si>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</si>
  <si>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</si>
  <si>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</si>
  <si>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</si>
  <si>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</si>
  <si>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</si>
  <si>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</si>
  <si>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</si>
  <si>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Energienetze Mittelrhein GmbH &amp; Co. KG</t>
  </si>
  <si>
    <t>Schützenstraße 80 – 82</t>
  </si>
  <si>
    <t>Konrad Schall</t>
  </si>
  <si>
    <t>edm-gas@enm.de</t>
  </si>
  <si>
    <t>9870047700009</t>
  </si>
  <si>
    <t>Koblenz</t>
  </si>
  <si>
    <t>0261 / 2999-66130</t>
  </si>
  <si>
    <t>NCHN007004770000</t>
  </si>
  <si>
    <t>DE_GMK04</t>
  </si>
  <si>
    <t>DE_GHA04</t>
  </si>
  <si>
    <t>DE_GKO04</t>
  </si>
  <si>
    <t>DE_GBD04</t>
  </si>
  <si>
    <t>DE_GBH04</t>
  </si>
  <si>
    <t>DE_GWA04</t>
  </si>
  <si>
    <t>DE_GGB04</t>
  </si>
  <si>
    <t>DE_GGA04</t>
  </si>
  <si>
    <t>DE_GBA04</t>
  </si>
  <si>
    <t>DE_GPD04</t>
  </si>
  <si>
    <t>Nürburg-Barweiler</t>
  </si>
  <si>
    <t>Barweiler</t>
  </si>
  <si>
    <t>UBIMET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</si>
</sst>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2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4" fillId="0" borderId="1" applyNumberFormat="0" applyFill="0" applyAlignment="0" applyProtection="0"/>
    <xf numFmtId="0" fontId="37" fillId="0" borderId="33" applyNumberFormat="0" applyFill="0" applyAlignment="0" applyProtection="0"/>
    <xf numFmtId="0" fontId="5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2" fillId="0" borderId="0"/>
    <xf numFmtId="0" fontId="8" fillId="0" borderId="0"/>
    <xf numFmtId="0" fontId="32" fillId="0" borderId="0"/>
    <xf numFmtId="0" fontId="32" fillId="0" borderId="0"/>
    <xf numFmtId="0" fontId="5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5" fillId="0" borderId="64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0" fontId="7" fillId="0" borderId="61" xfId="0" applyFont="1" applyBorder="1" applyProtection="1"/>
    <xf numFmtId="0" fontId="12" fillId="0" borderId="56" xfId="3" applyFont="1" applyBorder="1" applyProtection="1"/>
    <xf numFmtId="0" fontId="12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59" xfId="0" applyFont="1" applyBorder="1" applyProtection="1"/>
    <xf numFmtId="0" fontId="0" fillId="0" borderId="60" xfId="0" applyFont="1" applyBorder="1" applyProtection="1"/>
    <xf numFmtId="0" fontId="12" fillId="0" borderId="57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69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3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8" xfId="0" applyFont="1" applyFill="1" applyBorder="1" applyAlignment="1" applyProtection="1">
      <alignment horizontal="center" vertical="center"/>
      <protection locked="0"/>
    </xf>
    <xf numFmtId="0" fontId="76" fillId="0" borderId="74" xfId="3" applyFont="1" applyBorder="1" applyAlignment="1" applyProtection="1">
      <alignment horizontal="center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Alignment="1" applyProtection="1">
      <protection hidden="1"/>
    </xf>
    <xf numFmtId="0" fontId="12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2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110" zoomScaleNormal="11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9" sqref="D3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42576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661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56068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H-Gas</v>
      </c>
      <c r="E28" s="38"/>
      <c r="F28" s="11"/>
      <c r="G28" s="2"/>
    </row>
    <row r="29" spans="1:15">
      <c r="B29" s="15"/>
      <c r="C29" s="22" t="s">
        <v>395</v>
      </c>
      <c r="D29" s="45" t="s">
        <v>612</v>
      </c>
      <c r="E29" s="40"/>
      <c r="F29" s="11"/>
      <c r="G29" s="2"/>
    </row>
    <row r="30" spans="1:15">
      <c r="B30" s="15"/>
      <c r="C30" s="22" t="s">
        <v>396</v>
      </c>
      <c r="D30" s="45" t="s">
        <v>613</v>
      </c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37" zoomScale="120" zoomScaleNormal="12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Energienetze Mittelrhein GmbH &amp; Co. KG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H-Gas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9870047700009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574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573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494</v>
      </c>
      <c r="D35" s="42">
        <v>13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365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366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675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57" sqref="E57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Energienetze Mittelrhein GmbH &amp; Co. KG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H-Gas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9870047700009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#01'!F10)</f>
        <v>Nürburg-Barweiler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677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677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UBIMET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676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105060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UBIMET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Barweiler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105060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3 E69:N69 F25:N25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Energienetze Mittelrhein GmbH &amp; Co. KG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H-Gas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9870047700009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H29" sqref="H29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Energienetze Mittelrhein GmbH &amp; Co. KG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H-Gas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9870047700009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H-Gas</v>
      </c>
      <c r="D12" s="62" t="s">
        <v>247</v>
      </c>
      <c r="E12" s="164" t="s">
        <v>39</v>
      </c>
      <c r="F12" s="296" t="str">
        <f>VLOOKUP($E12,'BDEW-Standard'!$B$3:$M$158,F$9,0)</f>
        <v>P14</v>
      </c>
      <c r="H12" s="273">
        <f>ROUND(VLOOKUP($E12,'BDEW-Standard'!$B$3:$M$158,H$9,0),7)</f>
        <v>3.1764404000000002</v>
      </c>
      <c r="I12" s="273">
        <f>ROUND(VLOOKUP($E12,'BDEW-Standard'!$B$3:$M$158,I$9,0),7)</f>
        <v>-37.410583199999998</v>
      </c>
      <c r="J12" s="273">
        <f>ROUND(VLOOKUP($E12,'BDEW-Standard'!$B$3:$M$158,J$9,0),7)</f>
        <v>6.1622336000000004</v>
      </c>
      <c r="K12" s="273">
        <f>ROUND(VLOOKUP($E12,'BDEW-Standard'!$B$3:$M$158,K$9,0),7)</f>
        <v>7.4154300000000006E-2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4" si="1">($H12/(1+($I12/($Q$9-$L12))^$J12)+$K12)+MAX($M12*$Q$9+$N12,$O12*$Q$9+$P12)</f>
        <v>0.95195693288062622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H-Gas</v>
      </c>
      <c r="D13" s="62" t="s">
        <v>247</v>
      </c>
      <c r="E13" s="164" t="s">
        <v>47</v>
      </c>
      <c r="F13" s="296" t="str">
        <f>VLOOKUP($E13,'BDEW-Standard'!$B$3:$M$158,F$9,0)</f>
        <v>P24</v>
      </c>
      <c r="H13" s="273">
        <f>ROUND(VLOOKUP($E13,'BDEW-Standard'!$B$3:$M$158,H$9,0),7)</f>
        <v>2.5078170000000002</v>
      </c>
      <c r="I13" s="273">
        <f>ROUND(VLOOKUP($E13,'BDEW-Standard'!$B$3:$M$158,I$9,0),7)</f>
        <v>-35.036736300000001</v>
      </c>
      <c r="J13" s="273">
        <f>ROUND(VLOOKUP($E13,'BDEW-Standard'!$B$3:$M$158,J$9,0),7)</f>
        <v>6.2430158999999996</v>
      </c>
      <c r="K13" s="273">
        <f>ROUND(VLOOKUP($E13,'BDEW-Standard'!$B$3:$M$158,K$9,0),7)</f>
        <v>0.1001118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1.0083439326442527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4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H-Gas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H-Gas</v>
      </c>
      <c r="D15" s="62" t="s">
        <v>247</v>
      </c>
      <c r="E15" s="164" t="s">
        <v>665</v>
      </c>
      <c r="F15" s="296" t="str">
        <f>VLOOKUP($E15,'BDEW-Standard'!$B$3:$M$158,F$9,0)</f>
        <v>MK4</v>
      </c>
      <c r="H15" s="273">
        <f>ROUND(VLOOKUP($E15,'BDEW-Standard'!$B$3:$M$158,H$9,0),7)</f>
        <v>3.1177248</v>
      </c>
      <c r="I15" s="273">
        <f>ROUND(VLOOKUP($E15,'BDEW-Standard'!$B$3:$M$158,I$9,0),7)</f>
        <v>-35.871506199999999</v>
      </c>
      <c r="J15" s="273">
        <f>ROUND(VLOOKUP($E15,'BDEW-Standard'!$B$3:$M$158,J$9,0),7)</f>
        <v>7.5186828999999999</v>
      </c>
      <c r="K15" s="273">
        <f>ROUND(VLOOKUP($E15,'BDEW-Standard'!$B$3:$M$158,K$9,0),7)</f>
        <v>3.4330100000000002E-2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0.9622064996731321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H-Gas</v>
      </c>
      <c r="D16" s="62" t="s">
        <v>247</v>
      </c>
      <c r="E16" s="164" t="s">
        <v>666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H-Gas</v>
      </c>
      <c r="D17" s="62" t="s">
        <v>247</v>
      </c>
      <c r="E17" s="164" t="s">
        <v>667</v>
      </c>
      <c r="F17" s="296" t="str">
        <f>VLOOKUP($E17,'BDEW-Standard'!$B$3:$M$158,F$9,0)</f>
        <v>KO4</v>
      </c>
      <c r="H17" s="273">
        <f>ROUND(VLOOKUP($E17,'BDEW-Standard'!$B$3:$M$158,H$9,0),7)</f>
        <v>3.4428942999999999</v>
      </c>
      <c r="I17" s="273">
        <f>ROUND(VLOOKUP($E17,'BDEW-Standard'!$B$3:$M$158,I$9,0),7)</f>
        <v>-36.659050399999998</v>
      </c>
      <c r="J17" s="273">
        <f>ROUND(VLOOKUP($E17,'BDEW-Standard'!$B$3:$M$158,J$9,0),7)</f>
        <v>7.6083226000000002</v>
      </c>
      <c r="K17" s="273">
        <f>ROUND(VLOOKUP($E17,'BDEW-Standard'!$B$3:$M$158,K$9,0),7)</f>
        <v>7.4685000000000001E-2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0.97768382110526542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H-Gas</v>
      </c>
      <c r="D18" s="62" t="s">
        <v>247</v>
      </c>
      <c r="E18" s="164" t="s">
        <v>668</v>
      </c>
      <c r="F18" s="296" t="str">
        <f>VLOOKUP($E18,'BDEW-Standard'!$B$3:$M$158,F$9,0)</f>
        <v>BD4</v>
      </c>
      <c r="H18" s="273">
        <f>ROUND(VLOOKUP($E18,'BDEW-Standard'!$B$3:$M$158,H$9,0),7)</f>
        <v>3.75</v>
      </c>
      <c r="I18" s="273">
        <f>ROUND(VLOOKUP($E18,'BDEW-Standard'!$B$3:$M$158,I$9,0),7)</f>
        <v>-37.5</v>
      </c>
      <c r="J18" s="273">
        <f>ROUND(VLOOKUP($E18,'BDEW-Standard'!$B$3:$M$158,J$9,0),7)</f>
        <v>6.8</v>
      </c>
      <c r="K18" s="273">
        <f>ROUND(VLOOKUP($E18,'BDEW-Standard'!$B$3:$M$158,K$9,0),7)</f>
        <v>6.0911300000000002E-2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1.0126136468627658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H-Gas</v>
      </c>
      <c r="D19" s="62" t="s">
        <v>247</v>
      </c>
      <c r="E19" s="164" t="s">
        <v>669</v>
      </c>
      <c r="F19" s="296" t="str">
        <f>VLOOKUP($E19,'BDEW-Standard'!$B$3:$M$158,F$9,0)</f>
        <v>BH4</v>
      </c>
      <c r="H19" s="273">
        <f>ROUND(VLOOKUP($E19,'BDEW-Standard'!$B$3:$M$158,H$9,0),7)</f>
        <v>2.4595180999999999</v>
      </c>
      <c r="I19" s="273">
        <f>ROUND(VLOOKUP($E19,'BDEW-Standard'!$B$3:$M$158,I$9,0),7)</f>
        <v>-35.253212400000002</v>
      </c>
      <c r="J19" s="273">
        <f>ROUND(VLOOKUP($E19,'BDEW-Standard'!$B$3:$M$158,J$9,0),7)</f>
        <v>6.0587001000000003</v>
      </c>
      <c r="K19" s="273">
        <f>ROUND(VLOOKUP($E19,'BDEW-Standard'!$B$3:$M$158,K$9,0),7)</f>
        <v>0.16473699999999999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1.043802057143173</v>
      </c>
      <c r="R19" s="274">
        <f>ROUND(VLOOKUP(MID($E19,4,3),'Wochentag F(WT)'!$B$7:$J$22,R$9,0),4)</f>
        <v>0.97670000000000001</v>
      </c>
      <c r="S19" s="274">
        <f>ROUND(VLOOKUP(MID($E19,4,3),'Wochentag F(WT)'!$B$7:$J$22,S$9,0),4)</f>
        <v>1.0388999999999999</v>
      </c>
      <c r="T19" s="274">
        <f>ROUND(VLOOKUP(MID($E19,4,3),'Wochentag F(WT)'!$B$7:$J$22,T$9,0),4)</f>
        <v>1.0027999999999999</v>
      </c>
      <c r="U19" s="274">
        <f>ROUND(VLOOKUP(MID($E19,4,3),'Wochentag F(WT)'!$B$7:$J$22,U$9,0),4)</f>
        <v>1.0162</v>
      </c>
      <c r="V19" s="274">
        <f>ROUND(VLOOKUP(MID($E19,4,3),'Wochentag F(WT)'!$B$7:$J$22,V$9,0),4)</f>
        <v>1.0024</v>
      </c>
      <c r="W19" s="274">
        <f>ROUND(VLOOKUP(MID($E19,4,3),'Wochentag F(WT)'!$B$7:$J$22,W$9,0),4)</f>
        <v>1.0043</v>
      </c>
      <c r="X19" s="275">
        <f t="shared" si="2"/>
        <v>0.95870000000000122</v>
      </c>
      <c r="Y19" s="292"/>
      <c r="Z19" s="210"/>
    </row>
    <row r="20" spans="2:26" s="142" customFormat="1">
      <c r="B20" s="143">
        <v>9</v>
      </c>
      <c r="C20" s="144" t="str">
        <f t="shared" si="0"/>
        <v>H-Gas</v>
      </c>
      <c r="D20" s="62" t="s">
        <v>247</v>
      </c>
      <c r="E20" s="164" t="s">
        <v>670</v>
      </c>
      <c r="F20" s="296" t="str">
        <f>VLOOKUP($E20,'BDEW-Standard'!$B$3:$M$158,F$9,0)</f>
        <v>WA4</v>
      </c>
      <c r="H20" s="273">
        <f>ROUND(VLOOKUP($E20,'BDEW-Standard'!$B$3:$M$158,H$9,0),7)</f>
        <v>1.0535874999999999</v>
      </c>
      <c r="I20" s="273">
        <f>ROUND(VLOOKUP($E20,'BDEW-Standard'!$B$3:$M$158,I$9,0),7)</f>
        <v>-35.299999999999997</v>
      </c>
      <c r="J20" s="273">
        <f>ROUND(VLOOKUP($E20,'BDEW-Standard'!$B$3:$M$158,J$9,0),7)</f>
        <v>4.8662747</v>
      </c>
      <c r="K20" s="273">
        <f>ROUND(VLOOKUP($E20,'BDEW-Standard'!$B$3:$M$158,K$9,0),7)</f>
        <v>0.68110420000000005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1.0844348950990992</v>
      </c>
      <c r="R20" s="274">
        <f>ROUND(VLOOKUP(MID($E20,4,3),'Wochentag F(WT)'!$B$7:$J$22,R$9,0),4)</f>
        <v>1.2457</v>
      </c>
      <c r="S20" s="274">
        <f>ROUND(VLOOKUP(MID($E20,4,3),'Wochentag F(WT)'!$B$7:$J$22,S$9,0),4)</f>
        <v>1.2615000000000001</v>
      </c>
      <c r="T20" s="274">
        <f>ROUND(VLOOKUP(MID($E20,4,3),'Wochentag F(WT)'!$B$7:$J$22,T$9,0),4)</f>
        <v>1.2706999999999999</v>
      </c>
      <c r="U20" s="274">
        <f>ROUND(VLOOKUP(MID($E20,4,3),'Wochentag F(WT)'!$B$7:$J$22,U$9,0),4)</f>
        <v>1.2430000000000001</v>
      </c>
      <c r="V20" s="274">
        <f>ROUND(VLOOKUP(MID($E20,4,3),'Wochentag F(WT)'!$B$7:$J$22,V$9,0),4)</f>
        <v>1.1275999999999999</v>
      </c>
      <c r="W20" s="274">
        <f>ROUND(VLOOKUP(MID($E20,4,3),'Wochentag F(WT)'!$B$7:$J$22,W$9,0),4)</f>
        <v>0.38769999999999999</v>
      </c>
      <c r="X20" s="275">
        <f t="shared" si="2"/>
        <v>0.46379999999999999</v>
      </c>
      <c r="Y20" s="292"/>
      <c r="Z20" s="210"/>
    </row>
    <row r="21" spans="2:26" s="142" customFormat="1">
      <c r="B21" s="143">
        <v>10</v>
      </c>
      <c r="C21" s="144" t="str">
        <f t="shared" si="0"/>
        <v>H-Gas</v>
      </c>
      <c r="D21" s="62" t="s">
        <v>247</v>
      </c>
      <c r="E21" s="164" t="s">
        <v>673</v>
      </c>
      <c r="F21" s="296" t="str">
        <f>VLOOKUP($E21,'BDEW-Standard'!$B$3:$M$158,F$9,0)</f>
        <v>BA4</v>
      </c>
      <c r="H21" s="273">
        <f>ROUND(VLOOKUP($E21,'BDEW-Standard'!$B$3:$M$158,H$9,0),7)</f>
        <v>0.93158890000000005</v>
      </c>
      <c r="I21" s="273">
        <f>ROUND(VLOOKUP($E21,'BDEW-Standard'!$B$3:$M$158,I$9,0),7)</f>
        <v>-33.35</v>
      </c>
      <c r="J21" s="273">
        <f>ROUND(VLOOKUP($E21,'BDEW-Standard'!$B$3:$M$158,J$9,0),7)</f>
        <v>5.7212303000000002</v>
      </c>
      <c r="K21" s="273">
        <f>ROUND(VLOOKUP($E21,'BDEW-Standard'!$B$3:$M$158,K$9,0),7)</f>
        <v>0.66564939999999995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1.0766391850538448</v>
      </c>
      <c r="R21" s="274">
        <f>ROUND(VLOOKUP(MID($E21,4,3),'Wochentag F(WT)'!$B$7:$J$22,R$9,0),4)</f>
        <v>1.0848</v>
      </c>
      <c r="S21" s="274">
        <f>ROUND(VLOOKUP(MID($E21,4,3),'Wochentag F(WT)'!$B$7:$J$22,S$9,0),4)</f>
        <v>1.1211</v>
      </c>
      <c r="T21" s="274">
        <f>ROUND(VLOOKUP(MID($E21,4,3),'Wochentag F(WT)'!$B$7:$J$22,T$9,0),4)</f>
        <v>1.0769</v>
      </c>
      <c r="U21" s="274">
        <f>ROUND(VLOOKUP(MID($E21,4,3),'Wochentag F(WT)'!$B$7:$J$22,U$9,0),4)</f>
        <v>1.1353</v>
      </c>
      <c r="V21" s="274">
        <f>ROUND(VLOOKUP(MID($E21,4,3),'Wochentag F(WT)'!$B$7:$J$22,V$9,0),4)</f>
        <v>1.1402000000000001</v>
      </c>
      <c r="W21" s="274">
        <f>ROUND(VLOOKUP(MID($E21,4,3),'Wochentag F(WT)'!$B$7:$J$22,W$9,0),4)</f>
        <v>0.48520000000000002</v>
      </c>
      <c r="X21" s="275">
        <f t="shared" si="2"/>
        <v>0.95650000000000013</v>
      </c>
      <c r="Y21" s="292"/>
      <c r="Z21" s="210"/>
    </row>
    <row r="22" spans="2:26" s="142" customFormat="1">
      <c r="B22" s="143">
        <v>11</v>
      </c>
      <c r="C22" s="144" t="str">
        <f t="shared" si="0"/>
        <v>H-Gas</v>
      </c>
      <c r="D22" s="62" t="s">
        <v>247</v>
      </c>
      <c r="E22" s="164" t="s">
        <v>672</v>
      </c>
      <c r="F22" s="296" t="str">
        <f>VLOOKUP($E22,'BDEW-Standard'!$B$3:$M$158,F$9,0)</f>
        <v>GA4</v>
      </c>
      <c r="H22" s="273">
        <f>ROUND(VLOOKUP($E22,'BDEW-Standard'!$B$3:$M$158,H$9,0),7)</f>
        <v>2.8195655999999998</v>
      </c>
      <c r="I22" s="273">
        <f>ROUND(VLOOKUP($E22,'BDEW-Standard'!$B$3:$M$158,I$9,0),7)</f>
        <v>-36</v>
      </c>
      <c r="J22" s="273">
        <f>ROUND(VLOOKUP($E22,'BDEW-Standard'!$B$3:$M$158,J$9,0),7)</f>
        <v>7.7368518000000002</v>
      </c>
      <c r="K22" s="273">
        <f>ROUND(VLOOKUP($E22,'BDEW-Standard'!$B$3:$M$158,K$9,0),7)</f>
        <v>0.157281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0.96576337685759206</v>
      </c>
      <c r="R22" s="274">
        <f>ROUND(VLOOKUP(MID($E22,4,3),'Wochentag F(WT)'!$B$7:$J$22,R$9,0),4)</f>
        <v>0.93220000000000003</v>
      </c>
      <c r="S22" s="274">
        <f>ROUND(VLOOKUP(MID($E22,4,3),'Wochentag F(WT)'!$B$7:$J$22,S$9,0),4)</f>
        <v>0.98939999999999995</v>
      </c>
      <c r="T22" s="274">
        <f>ROUND(VLOOKUP(MID($E22,4,3),'Wochentag F(WT)'!$B$7:$J$22,T$9,0),4)</f>
        <v>1.0033000000000001</v>
      </c>
      <c r="U22" s="274">
        <f>ROUND(VLOOKUP(MID($E22,4,3),'Wochentag F(WT)'!$B$7:$J$22,U$9,0),4)</f>
        <v>1.0108999999999999</v>
      </c>
      <c r="V22" s="274">
        <f>ROUND(VLOOKUP(MID($E22,4,3),'Wochentag F(WT)'!$B$7:$J$22,V$9,0),4)</f>
        <v>1.018</v>
      </c>
      <c r="W22" s="274">
        <f>ROUND(VLOOKUP(MID($E22,4,3),'Wochentag F(WT)'!$B$7:$J$22,W$9,0),4)</f>
        <v>1.0356000000000001</v>
      </c>
      <c r="X22" s="275">
        <f t="shared" si="2"/>
        <v>1.0106000000000002</v>
      </c>
      <c r="Y22" s="292"/>
      <c r="Z22" s="210"/>
    </row>
    <row r="23" spans="2:26" s="142" customFormat="1">
      <c r="B23" s="143">
        <v>12</v>
      </c>
      <c r="C23" s="144" t="str">
        <f t="shared" si="0"/>
        <v>H-Gas</v>
      </c>
      <c r="D23" s="62" t="s">
        <v>247</v>
      </c>
      <c r="E23" s="164" t="s">
        <v>671</v>
      </c>
      <c r="F23" s="296" t="str">
        <f>VLOOKUP($E23,'BDEW-Standard'!$B$3:$M$158,F$9,0)</f>
        <v>GB4</v>
      </c>
      <c r="H23" s="273">
        <f>ROUND(VLOOKUP($E23,'BDEW-Standard'!$B$3:$M$158,H$9,0),7)</f>
        <v>3.6017736</v>
      </c>
      <c r="I23" s="273">
        <f>ROUND(VLOOKUP($E23,'BDEW-Standard'!$B$3:$M$158,I$9,0),7)</f>
        <v>-37.882536799999997</v>
      </c>
      <c r="J23" s="273">
        <f>ROUND(VLOOKUP($E23,'BDEW-Standard'!$B$3:$M$158,J$9,0),7)</f>
        <v>6.9836070000000001</v>
      </c>
      <c r="K23" s="273">
        <f>ROUND(VLOOKUP($E23,'BDEW-Standard'!$B$3:$M$158,K$9,0),7)</f>
        <v>5.4826199999999999E-2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0.90239375975311864</v>
      </c>
      <c r="R23" s="274">
        <f>ROUND(VLOOKUP(MID($E23,4,3),'Wochentag F(WT)'!$B$7:$J$22,R$9,0),4)</f>
        <v>0.98970000000000002</v>
      </c>
      <c r="S23" s="274">
        <f>ROUND(VLOOKUP(MID($E23,4,3),'Wochentag F(WT)'!$B$7:$J$22,S$9,0),4)</f>
        <v>0.9627</v>
      </c>
      <c r="T23" s="274">
        <f>ROUND(VLOOKUP(MID($E23,4,3),'Wochentag F(WT)'!$B$7:$J$22,T$9,0),4)</f>
        <v>1.0507</v>
      </c>
      <c r="U23" s="274">
        <f>ROUND(VLOOKUP(MID($E23,4,3),'Wochentag F(WT)'!$B$7:$J$22,U$9,0),4)</f>
        <v>1.0551999999999999</v>
      </c>
      <c r="V23" s="274">
        <f>ROUND(VLOOKUP(MID($E23,4,3),'Wochentag F(WT)'!$B$7:$J$22,V$9,0),4)</f>
        <v>1.0297000000000001</v>
      </c>
      <c r="W23" s="274">
        <f>ROUND(VLOOKUP(MID($E23,4,3),'Wochentag F(WT)'!$B$7:$J$22,W$9,0),4)</f>
        <v>0.97670000000000001</v>
      </c>
      <c r="X23" s="275">
        <f t="shared" si="2"/>
        <v>0.9352999999999998</v>
      </c>
      <c r="Y23" s="292"/>
      <c r="Z23" s="210"/>
    </row>
    <row r="24" spans="2:26" s="142" customFormat="1">
      <c r="B24" s="143">
        <v>13</v>
      </c>
      <c r="C24" s="144" t="str">
        <f t="shared" si="0"/>
        <v>H-Gas</v>
      </c>
      <c r="D24" s="62" t="s">
        <v>247</v>
      </c>
      <c r="E24" s="164" t="s">
        <v>674</v>
      </c>
      <c r="F24" s="296" t="str">
        <f>VLOOKUP($E24,'BDEW-Standard'!$B$3:$M$158,F$9,0)</f>
        <v>PD4</v>
      </c>
      <c r="H24" s="273">
        <f>ROUND(VLOOKUP($E24,'BDEW-Standard'!$B$3:$M$158,H$9,0),7)</f>
        <v>3.85</v>
      </c>
      <c r="I24" s="273">
        <f>ROUND(VLOOKUP($E24,'BDEW-Standard'!$B$3:$M$158,I$9,0),7)</f>
        <v>-37</v>
      </c>
      <c r="J24" s="273">
        <f>ROUND(VLOOKUP($E24,'BDEW-Standard'!$B$3:$M$158,J$9,0),7)</f>
        <v>10.2405021</v>
      </c>
      <c r="K24" s="273">
        <f>ROUND(VLOOKUP($E24,'BDEW-Standard'!$B$3:$M$158,K$9,0),7)</f>
        <v>4.6924300000000002E-2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0.75691065279879233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2" customFormat="1">
      <c r="B25" s="143">
        <v>14</v>
      </c>
      <c r="C25" s="144" t="str">
        <f t="shared" si="0"/>
        <v>H-Gas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H-Gas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H-Gas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H-Gas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H-Gas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H-Gas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H-Gas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H-Gas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H-Gas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H-Gas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H-Gas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H-Gas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H-Gas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H-Gas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H-Gas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H-Gas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H-Gas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4 F13:P24 G12:P1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H6" sqref="H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Energienetze Mittelrhein GmbH &amp; Co. KG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H-Gas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9870047700009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579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652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645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651</v>
      </c>
      <c r="C23" s="116"/>
      <c r="D23" s="111">
        <v>15</v>
      </c>
      <c r="E23" s="304">
        <f t="shared" si="0"/>
        <v>0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00" zoomScale="80" zoomScaleNormal="80" workbookViewId="0">
      <selection activeCell="A9" sqref="A9:XFD9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541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Haberstock, Steffen</cp:lastModifiedBy>
  <cp:lastPrinted>2015-03-20T22:59:10Z</cp:lastPrinted>
  <dcterms:created xsi:type="dcterms:W3CDTF">2015-01-15T05:25:41Z</dcterms:created>
  <dcterms:modified xsi:type="dcterms:W3CDTF">2019-12-09T07:42:01Z</dcterms:modified>
</cp:coreProperties>
</file>